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F5F" lockStructure="1"/>
  <bookViews>
    <workbookView xWindow="240" yWindow="45" windowWidth="14820" windowHeight="5580"/>
  </bookViews>
  <sheets>
    <sheet name="OBLICZENIA" sheetId="1" r:id="rId1"/>
    <sheet name="Stan zadłużenia" sheetId="2" r:id="rId2"/>
    <sheet name="Spłata kapitału i odsetek" sheetId="3" r:id="rId3"/>
    <sheet name="Składowe rat" sheetId="4" r:id="rId4"/>
  </sheets>
  <calcPr calcId="145621"/>
</workbook>
</file>

<file path=xl/calcChain.xml><?xml version="1.0" encoding="utf-8"?>
<calcChain xmlns="http://schemas.openxmlformats.org/spreadsheetml/2006/main">
  <c r="D12" i="1" l="1"/>
  <c r="D10" i="1"/>
  <c r="D11" i="1"/>
  <c r="G20" i="1" s="1"/>
  <c r="D13" i="1" l="1"/>
  <c r="C18" i="1" s="1"/>
  <c r="E18" i="1" s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F19" i="1"/>
  <c r="G1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F32" i="1" l="1"/>
  <c r="H32" i="1" s="1"/>
  <c r="I32" i="1" s="1"/>
  <c r="F24" i="1"/>
  <c r="H24" i="1" s="1"/>
  <c r="I24" i="1" s="1"/>
  <c r="F40" i="1"/>
  <c r="H40" i="1" s="1"/>
  <c r="I40" i="1" s="1"/>
  <c r="F20" i="1"/>
  <c r="H20" i="1" s="1"/>
  <c r="I20" i="1" s="1"/>
  <c r="F28" i="1"/>
  <c r="F36" i="1"/>
  <c r="F44" i="1"/>
  <c r="F21" i="1"/>
  <c r="H21" i="1" s="1"/>
  <c r="I21" i="1" s="1"/>
  <c r="F29" i="1"/>
  <c r="F37" i="1"/>
  <c r="H37" i="1" s="1"/>
  <c r="I37" i="1" s="1"/>
  <c r="F25" i="1"/>
  <c r="H25" i="1" s="1"/>
  <c r="I25" i="1" s="1"/>
  <c r="F33" i="1"/>
  <c r="H33" i="1" s="1"/>
  <c r="I33" i="1" s="1"/>
  <c r="F41" i="1"/>
  <c r="H41" i="1" s="1"/>
  <c r="I41" i="1" s="1"/>
  <c r="F22" i="1"/>
  <c r="H22" i="1" s="1"/>
  <c r="I22" i="1" s="1"/>
  <c r="F26" i="1"/>
  <c r="H26" i="1" s="1"/>
  <c r="I26" i="1" s="1"/>
  <c r="F30" i="1"/>
  <c r="H30" i="1" s="1"/>
  <c r="I30" i="1" s="1"/>
  <c r="F34" i="1"/>
  <c r="H34" i="1" s="1"/>
  <c r="I34" i="1" s="1"/>
  <c r="F38" i="1"/>
  <c r="H38" i="1" s="1"/>
  <c r="I38" i="1" s="1"/>
  <c r="F42" i="1"/>
  <c r="H42" i="1" s="1"/>
  <c r="I42" i="1" s="1"/>
  <c r="F46" i="1"/>
  <c r="H46" i="1" s="1"/>
  <c r="I46" i="1" s="1"/>
  <c r="F23" i="1"/>
  <c r="H23" i="1" s="1"/>
  <c r="I23" i="1" s="1"/>
  <c r="F27" i="1"/>
  <c r="F31" i="1"/>
  <c r="H31" i="1" s="1"/>
  <c r="I31" i="1" s="1"/>
  <c r="F35" i="1"/>
  <c r="H35" i="1" s="1"/>
  <c r="I35" i="1" s="1"/>
  <c r="F39" i="1"/>
  <c r="H39" i="1" s="1"/>
  <c r="I39" i="1" s="1"/>
  <c r="F43" i="1"/>
  <c r="H43" i="1" s="1"/>
  <c r="I43" i="1" s="1"/>
  <c r="F47" i="1"/>
  <c r="H47" i="1" s="1"/>
  <c r="I47" i="1" s="1"/>
  <c r="F45" i="1"/>
  <c r="H45" i="1" s="1"/>
  <c r="I45" i="1" s="1"/>
  <c r="F18" i="1"/>
  <c r="H18" i="1" s="1"/>
  <c r="I18" i="1" s="1"/>
  <c r="H19" i="1"/>
  <c r="I19" i="1" s="1"/>
  <c r="H28" i="1"/>
  <c r="I28" i="1" s="1"/>
  <c r="H36" i="1"/>
  <c r="I36" i="1" s="1"/>
  <c r="H44" i="1"/>
  <c r="I44" i="1" s="1"/>
  <c r="H27" i="1"/>
  <c r="I27" i="1" s="1"/>
  <c r="H29" i="1"/>
  <c r="I29" i="1" s="1"/>
  <c r="F48" i="1" l="1"/>
  <c r="D18" i="1"/>
  <c r="H48" i="1"/>
  <c r="C19" i="1"/>
  <c r="E19" i="1" s="1"/>
  <c r="D19" i="1" l="1"/>
  <c r="C20" i="1" l="1"/>
  <c r="E20" i="1" s="1"/>
  <c r="D20" i="1" l="1"/>
  <c r="C21" i="1" l="1"/>
  <c r="E21" i="1" s="1"/>
  <c r="D21" i="1" l="1"/>
  <c r="C22" i="1" l="1"/>
  <c r="E22" i="1" l="1"/>
  <c r="D22" i="1" s="1"/>
  <c r="C23" i="1" l="1"/>
  <c r="E23" i="1" s="1"/>
  <c r="D23" i="1" s="1"/>
  <c r="C24" i="1" s="1"/>
  <c r="E24" i="1" s="1"/>
  <c r="D24" i="1" s="1"/>
  <c r="C25" i="1" s="1"/>
  <c r="E25" i="1" s="1"/>
  <c r="D25" i="1" s="1"/>
  <c r="C26" i="1" s="1"/>
  <c r="E26" i="1" s="1"/>
  <c r="D26" i="1" s="1"/>
  <c r="C27" i="1" s="1"/>
  <c r="E27" i="1" s="1"/>
  <c r="D27" i="1" s="1"/>
  <c r="C28" i="1" s="1"/>
  <c r="E28" i="1" s="1"/>
  <c r="D28" i="1" s="1"/>
  <c r="C29" i="1" s="1"/>
  <c r="E29" i="1" s="1"/>
  <c r="D29" i="1" s="1"/>
  <c r="C30" i="1" s="1"/>
  <c r="E30" i="1" l="1"/>
  <c r="D30" i="1" s="1"/>
  <c r="C31" i="1" s="1"/>
  <c r="E31" i="1" l="1"/>
  <c r="D31" i="1" s="1"/>
  <c r="C32" i="1" s="1"/>
  <c r="E32" i="1" l="1"/>
  <c r="D32" i="1" s="1"/>
  <c r="C33" i="1" l="1"/>
  <c r="E33" i="1" l="1"/>
  <c r="D33" i="1" s="1"/>
  <c r="C34" i="1" s="1"/>
  <c r="E34" i="1" l="1"/>
  <c r="D34" i="1" s="1"/>
  <c r="C35" i="1" s="1"/>
  <c r="E35" i="1" l="1"/>
  <c r="D35" i="1" s="1"/>
  <c r="C36" i="1" s="1"/>
  <c r="E36" i="1" l="1"/>
  <c r="D36" i="1" s="1"/>
  <c r="C37" i="1" s="1"/>
  <c r="E37" i="1" l="1"/>
  <c r="D37" i="1" s="1"/>
  <c r="C38" i="1" l="1"/>
  <c r="E38" i="1" l="1"/>
  <c r="D38" i="1" s="1"/>
  <c r="C39" i="1" s="1"/>
  <c r="E39" i="1" l="1"/>
  <c r="D39" i="1" s="1"/>
  <c r="C40" i="1" l="1"/>
  <c r="E40" i="1" l="1"/>
  <c r="D40" i="1" s="1"/>
  <c r="C41" i="1" s="1"/>
  <c r="E41" i="1" l="1"/>
  <c r="D41" i="1" s="1"/>
  <c r="C42" i="1" s="1"/>
  <c r="E42" i="1" l="1"/>
  <c r="D42" i="1" s="1"/>
  <c r="C43" i="1" s="1"/>
  <c r="E43" i="1" l="1"/>
  <c r="D43" i="1" s="1"/>
  <c r="C44" i="1" s="1"/>
  <c r="E44" i="1" l="1"/>
  <c r="D44" i="1" s="1"/>
  <c r="C45" i="1" s="1"/>
  <c r="E45" i="1" l="1"/>
  <c r="D45" i="1" s="1"/>
  <c r="C46" i="1" s="1"/>
  <c r="E46" i="1" l="1"/>
  <c r="D46" i="1" s="1"/>
  <c r="C47" i="1" s="1"/>
  <c r="E47" i="1" s="1"/>
  <c r="D47" i="1" l="1"/>
  <c r="D48" i="1" s="1"/>
  <c r="E48" i="1"/>
</calcChain>
</file>

<file path=xl/sharedStrings.xml><?xml version="1.0" encoding="utf-8"?>
<sst xmlns="http://schemas.openxmlformats.org/spreadsheetml/2006/main" count="57" uniqueCount="54">
  <si>
    <t>Założono okres kredytowania 30 lat</t>
  </si>
  <si>
    <t>Kwota kredytu</t>
  </si>
  <si>
    <t>Oprocentowanie</t>
  </si>
  <si>
    <t xml:space="preserve">Inne koszty towarzyszące </t>
  </si>
  <si>
    <t>(prowizja/ubezpieczenie)</t>
  </si>
  <si>
    <t>czyli &gt;&gt;&gt;</t>
  </si>
  <si>
    <t>Harmonogram spłat i koszt</t>
  </si>
  <si>
    <t>Rok kredytowania</t>
  </si>
  <si>
    <t>Rok 1</t>
  </si>
  <si>
    <t>Rok 2</t>
  </si>
  <si>
    <t>Rok 3</t>
  </si>
  <si>
    <t>Rok 4</t>
  </si>
  <si>
    <t>Rok 5</t>
  </si>
  <si>
    <t>Rok 6</t>
  </si>
  <si>
    <t>Rok 7</t>
  </si>
  <si>
    <t>Rok 8</t>
  </si>
  <si>
    <t>Rok 9</t>
  </si>
  <si>
    <t>Rok 10</t>
  </si>
  <si>
    <t>Rok 11</t>
  </si>
  <si>
    <t>Rok 12</t>
  </si>
  <si>
    <t>Rok 13</t>
  </si>
  <si>
    <t>Rok 14</t>
  </si>
  <si>
    <t>Rok 15</t>
  </si>
  <si>
    <t>Rok 16</t>
  </si>
  <si>
    <t>Rok 17</t>
  </si>
  <si>
    <t>Rok 18</t>
  </si>
  <si>
    <t>Rok 19</t>
  </si>
  <si>
    <t>Rok 20</t>
  </si>
  <si>
    <t>Rok 21</t>
  </si>
  <si>
    <t>Rok 22</t>
  </si>
  <si>
    <t>Rok 23</t>
  </si>
  <si>
    <t>Rok 24</t>
  </si>
  <si>
    <t>Rok 25</t>
  </si>
  <si>
    <t>Rok 26</t>
  </si>
  <si>
    <t>Rok 27</t>
  </si>
  <si>
    <t>Rok 28</t>
  </si>
  <si>
    <t>Rok 29</t>
  </si>
  <si>
    <t>Rok 30</t>
  </si>
  <si>
    <t>Razem</t>
  </si>
  <si>
    <t>Stan zadłużenia</t>
  </si>
  <si>
    <t>Spłata kapitału</t>
  </si>
  <si>
    <t>Spłata odsetek</t>
  </si>
  <si>
    <t>Razem rata roczna</t>
  </si>
  <si>
    <t>Korekta o błąd</t>
  </si>
  <si>
    <t>Rata skorygowana</t>
  </si>
  <si>
    <t>Miesięcznie</t>
  </si>
  <si>
    <t>Autor: Maciej Skudlik (Copyright 2014)</t>
  </si>
  <si>
    <t>Zobacz wykres: Stan zadłużenia</t>
  </si>
  <si>
    <t>Zobacz wykres: Spłata kapitału i odsetek</t>
  </si>
  <si>
    <t>Wykres: Stan zadłużenia</t>
  </si>
  <si>
    <t>Wykres: Spłata rat i odsetek</t>
  </si>
  <si>
    <t>Zobacz wykres: Składowe rat w posz. latach</t>
  </si>
  <si>
    <t>Powrót do obliczeń</t>
  </si>
  <si>
    <t>Szacunkowy (z błędem obliczeniowym do 0,167%) koszt kredytu hipotecznego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</si>
</sst>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0.0%"/>
    <numFmt numFmtId="166" formatCode="0.000%"/>
  </numFmts>
  <fonts count="5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u/>
      <sz val="12"/>
      <color theme="10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0" fontId="0" fillId="0" borderId="0" xfId="1" applyNumberFormat="1" applyFont="1"/>
    <xf numFmtId="166" fontId="0" fillId="0" borderId="0" xfId="1" applyNumberFormat="1" applyFont="1"/>
    <xf numFmtId="0" fontId="0" fillId="0" borderId="0" xfId="0" applyAlignment="1"/>
    <xf numFmtId="0" fontId="2" fillId="0" borderId="0" xfId="0" applyFont="1"/>
    <xf numFmtId="0" fontId="4" fillId="2" borderId="1" xfId="2" applyFill="1" applyBorder="1" applyAlignment="1" applyProtection="1">
      <protection locked="0"/>
    </xf>
    <xf numFmtId="0" fontId="4" fillId="2" borderId="2" xfId="2" applyFill="1" applyBorder="1" applyAlignment="1" applyProtection="1">
      <alignment horizontal="left"/>
      <protection locked="0"/>
    </xf>
    <xf numFmtId="0" fontId="4" fillId="2" borderId="3" xfId="2" applyFill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OBLICZENIA!$C$17</c:f>
              <c:strCache>
                <c:ptCount val="1"/>
                <c:pt idx="0">
                  <c:v>Stan zadłużenia</c:v>
                </c:pt>
              </c:strCache>
            </c:strRef>
          </c:tx>
          <c:invertIfNegative val="0"/>
          <c:cat>
            <c:strRef>
              <c:f>OBLICZENIA!$B$18:$B$47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OBLICZENIA!$C$18:$C$47</c:f>
              <c:numCache>
                <c:formatCode>#,##0.00\ "zł"</c:formatCode>
                <c:ptCount val="30"/>
                <c:pt idx="0">
                  <c:v>412000</c:v>
                </c:pt>
                <c:pt idx="1">
                  <c:v>406788.64846610057</c:v>
                </c:pt>
                <c:pt idx="2">
                  <c:v>401264.61584016716</c:v>
                </c:pt>
                <c:pt idx="3">
                  <c:v>395409.14125667774</c:v>
                </c:pt>
                <c:pt idx="4">
                  <c:v>389202.33819817897</c:v>
                </c:pt>
                <c:pt idx="5">
                  <c:v>382623.12695617025</c:v>
                </c:pt>
                <c:pt idx="6">
                  <c:v>375649.16303964099</c:v>
                </c:pt>
                <c:pt idx="7">
                  <c:v>368256.76128812</c:v>
                </c:pt>
                <c:pt idx="8">
                  <c:v>360420.81543150777</c:v>
                </c:pt>
                <c:pt idx="9">
                  <c:v>352114.71282349876</c:v>
                </c:pt>
                <c:pt idx="10">
                  <c:v>343310.24405900924</c:v>
                </c:pt>
                <c:pt idx="11">
                  <c:v>333977.50716865034</c:v>
                </c:pt>
                <c:pt idx="12">
                  <c:v>324084.80606486992</c:v>
                </c:pt>
                <c:pt idx="13">
                  <c:v>313598.54289486265</c:v>
                </c:pt>
                <c:pt idx="14">
                  <c:v>302483.10393465497</c:v>
                </c:pt>
                <c:pt idx="15">
                  <c:v>290700.73863683478</c:v>
                </c:pt>
                <c:pt idx="16">
                  <c:v>278211.43142114539</c:v>
                </c:pt>
                <c:pt idx="17">
                  <c:v>264972.76577251463</c:v>
                </c:pt>
                <c:pt idx="18">
                  <c:v>250939.78018496605</c:v>
                </c:pt>
                <c:pt idx="19">
                  <c:v>236064.81546216455</c:v>
                </c:pt>
                <c:pt idx="20">
                  <c:v>220297.35285599498</c:v>
                </c:pt>
                <c:pt idx="21">
                  <c:v>203583.84249345522</c:v>
                </c:pt>
                <c:pt idx="22">
                  <c:v>185867.52150916308</c:v>
                </c:pt>
                <c:pt idx="23">
                  <c:v>167088.22126581342</c:v>
                </c:pt>
                <c:pt idx="24">
                  <c:v>147182.16300786278</c:v>
                </c:pt>
                <c:pt idx="25">
                  <c:v>126081.7412544351</c:v>
                </c:pt>
                <c:pt idx="26">
                  <c:v>103715.29419580175</c:v>
                </c:pt>
                <c:pt idx="27">
                  <c:v>80006.860313650395</c:v>
                </c:pt>
                <c:pt idx="28">
                  <c:v>54875.920398569964</c:v>
                </c:pt>
                <c:pt idx="29">
                  <c:v>28237.124088584707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987264"/>
        <c:axId val="78988800"/>
      </c:barChart>
      <c:catAx>
        <c:axId val="789872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78988800"/>
        <c:crosses val="autoZero"/>
        <c:auto val="1"/>
        <c:lblAlgn val="ctr"/>
        <c:lblOffset val="100"/>
        <c:noMultiLvlLbl val="0"/>
      </c:catAx>
      <c:valAx>
        <c:axId val="78988800"/>
        <c:scaling>
          <c:orientation val="minMax"/>
        </c:scaling>
        <c:delete val="0"/>
        <c:axPos val="l"/>
        <c:numFmt formatCode="#,##0.00\ &quot;zł&quot;" sourceLinked="1"/>
        <c:majorTickMark val="out"/>
        <c:minorTickMark val="none"/>
        <c:tickLblPos val="nextTo"/>
        <c:crossAx val="789872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OBLICZENIA!$D$17</c:f>
              <c:strCache>
                <c:ptCount val="1"/>
                <c:pt idx="0">
                  <c:v>Spłata kapitału</c:v>
                </c:pt>
              </c:strCache>
            </c:strRef>
          </c:tx>
          <c:invertIfNegative val="0"/>
          <c:cat>
            <c:strRef>
              <c:f>OBLICZENIA!$B$18:$B$47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OBLICZENIA!$D$18:$D$47</c:f>
              <c:numCache>
                <c:formatCode>#,##0.00\ "zł"</c:formatCode>
                <c:ptCount val="30"/>
                <c:pt idx="0">
                  <c:v>5211.3515338994548</c:v>
                </c:pt>
                <c:pt idx="1">
                  <c:v>5524.0326259334215</c:v>
                </c:pt>
                <c:pt idx="2">
                  <c:v>5855.4745834894275</c:v>
                </c:pt>
                <c:pt idx="3">
                  <c:v>6206.8030584987901</c:v>
                </c:pt>
                <c:pt idx="4">
                  <c:v>6579.2112420087178</c:v>
                </c:pt>
                <c:pt idx="5">
                  <c:v>6973.9639165292392</c:v>
                </c:pt>
                <c:pt idx="6">
                  <c:v>7392.4017515209962</c:v>
                </c:pt>
                <c:pt idx="7">
                  <c:v>7835.9458566122557</c:v>
                </c:pt>
                <c:pt idx="8">
                  <c:v>8306.1026080089905</c:v>
                </c:pt>
                <c:pt idx="9">
                  <c:v>8804.4687644895312</c:v>
                </c:pt>
                <c:pt idx="10">
                  <c:v>9332.7368903589013</c:v>
                </c:pt>
                <c:pt idx="11">
                  <c:v>9892.7011037804368</c:v>
                </c:pt>
                <c:pt idx="12">
                  <c:v>10486.26317000726</c:v>
                </c:pt>
                <c:pt idx="13">
                  <c:v>11115.438960207695</c:v>
                </c:pt>
                <c:pt idx="14">
                  <c:v>11782.365297820157</c:v>
                </c:pt>
                <c:pt idx="15">
                  <c:v>12489.307215689369</c:v>
                </c:pt>
                <c:pt idx="16">
                  <c:v>13238.665648630733</c:v>
                </c:pt>
                <c:pt idx="17">
                  <c:v>14032.985587548577</c:v>
                </c:pt>
                <c:pt idx="18">
                  <c:v>14874.964722801493</c:v>
                </c:pt>
                <c:pt idx="19">
                  <c:v>15767.462606169582</c:v>
                </c:pt>
                <c:pt idx="20">
                  <c:v>16713.510362539757</c:v>
                </c:pt>
                <c:pt idx="21">
                  <c:v>17716.320984292142</c:v>
                </c:pt>
                <c:pt idx="22">
                  <c:v>18779.300243349669</c:v>
                </c:pt>
                <c:pt idx="23">
                  <c:v>19906.058257950652</c:v>
                </c:pt>
                <c:pt idx="24">
                  <c:v>21100.42175342769</c:v>
                </c:pt>
                <c:pt idx="25">
                  <c:v>22366.447058633348</c:v>
                </c:pt>
                <c:pt idx="26">
                  <c:v>23708.433882151352</c:v>
                </c:pt>
                <c:pt idx="27">
                  <c:v>25130.939915080431</c:v>
                </c:pt>
                <c:pt idx="28">
                  <c:v>26638.796309985257</c:v>
                </c:pt>
                <c:pt idx="29">
                  <c:v>28237.124088584373</c:v>
                </c:pt>
              </c:numCache>
            </c:numRef>
          </c:val>
        </c:ser>
        <c:ser>
          <c:idx val="2"/>
          <c:order val="1"/>
          <c:tx>
            <c:strRef>
              <c:f>OBLICZENIA!$E$17</c:f>
              <c:strCache>
                <c:ptCount val="1"/>
                <c:pt idx="0">
                  <c:v>Spłata odsetek</c:v>
                </c:pt>
              </c:strCache>
            </c:strRef>
          </c:tx>
          <c:invertIfNegative val="0"/>
          <c:cat>
            <c:strRef>
              <c:f>OBLICZENIA!$B$18:$B$47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OBLICZENIA!$E$18:$E$47</c:f>
              <c:numCache>
                <c:formatCode>#,##0.00\ "zł"</c:formatCode>
                <c:ptCount val="30"/>
                <c:pt idx="0">
                  <c:v>24720</c:v>
                </c:pt>
                <c:pt idx="1">
                  <c:v>24407.318907966033</c:v>
                </c:pt>
                <c:pt idx="2">
                  <c:v>24075.876950410027</c:v>
                </c:pt>
                <c:pt idx="3">
                  <c:v>23724.548475400665</c:v>
                </c:pt>
                <c:pt idx="4">
                  <c:v>23352.140291890737</c:v>
                </c:pt>
                <c:pt idx="5">
                  <c:v>22957.387617370216</c:v>
                </c:pt>
                <c:pt idx="6">
                  <c:v>22538.949782378459</c:v>
                </c:pt>
                <c:pt idx="7">
                  <c:v>22095.405677287199</c:v>
                </c:pt>
                <c:pt idx="8">
                  <c:v>21625.248925890464</c:v>
                </c:pt>
                <c:pt idx="9">
                  <c:v>21126.882769409924</c:v>
                </c:pt>
                <c:pt idx="10">
                  <c:v>20598.614643540554</c:v>
                </c:pt>
                <c:pt idx="11">
                  <c:v>20038.650430119018</c:v>
                </c:pt>
                <c:pt idx="12">
                  <c:v>19445.088363892195</c:v>
                </c:pt>
                <c:pt idx="13">
                  <c:v>18815.912573691759</c:v>
                </c:pt>
                <c:pt idx="14">
                  <c:v>18148.986236079298</c:v>
                </c:pt>
                <c:pt idx="15">
                  <c:v>17442.044318210086</c:v>
                </c:pt>
                <c:pt idx="16">
                  <c:v>16692.685885268722</c:v>
                </c:pt>
                <c:pt idx="17">
                  <c:v>15898.365946350877</c:v>
                </c:pt>
                <c:pt idx="18">
                  <c:v>15056.386811097962</c:v>
                </c:pt>
                <c:pt idx="19">
                  <c:v>14163.888927729873</c:v>
                </c:pt>
                <c:pt idx="20">
                  <c:v>13217.841171359698</c:v>
                </c:pt>
                <c:pt idx="21">
                  <c:v>12215.030549607312</c:v>
                </c:pt>
                <c:pt idx="22">
                  <c:v>11152.051290549785</c:v>
                </c:pt>
                <c:pt idx="23">
                  <c:v>10025.293275948805</c:v>
                </c:pt>
                <c:pt idx="24">
                  <c:v>8830.9297804717662</c:v>
                </c:pt>
                <c:pt idx="25">
                  <c:v>7564.9044752661057</c:v>
                </c:pt>
                <c:pt idx="26">
                  <c:v>6222.9176517481046</c:v>
                </c:pt>
                <c:pt idx="27">
                  <c:v>4800.4116188190237</c:v>
                </c:pt>
                <c:pt idx="28">
                  <c:v>3292.5552239141975</c:v>
                </c:pt>
                <c:pt idx="29">
                  <c:v>1694.2274453150824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157696"/>
        <c:axId val="80159488"/>
      </c:barChart>
      <c:catAx>
        <c:axId val="80157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0159488"/>
        <c:crosses val="autoZero"/>
        <c:auto val="1"/>
        <c:lblAlgn val="ctr"/>
        <c:lblOffset val="100"/>
        <c:noMultiLvlLbl val="0"/>
      </c:catAx>
      <c:valAx>
        <c:axId val="80159488"/>
        <c:scaling>
          <c:orientation val="minMax"/>
        </c:scaling>
        <c:delete val="0"/>
        <c:axPos val="l"/>
        <c:numFmt formatCode="#,##0.00\ &quot;zł&quot;" sourceLinked="1"/>
        <c:majorTickMark val="out"/>
        <c:minorTickMark val="none"/>
        <c:tickLblPos val="nextTo"/>
        <c:crossAx val="801576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OBLICZENIA!$D$17</c:f>
              <c:strCache>
                <c:ptCount val="1"/>
                <c:pt idx="0">
                  <c:v>Spłata kapitału</c:v>
                </c:pt>
              </c:strCache>
            </c:strRef>
          </c:tx>
          <c:invertIfNegative val="0"/>
          <c:cat>
            <c:strRef>
              <c:f>OBLICZENIA!$B$18:$B$47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OBLICZENIA!$D$18:$D$47</c:f>
              <c:numCache>
                <c:formatCode>#,##0.00\ "zł"</c:formatCode>
                <c:ptCount val="30"/>
                <c:pt idx="0">
                  <c:v>5211.3515338994548</c:v>
                </c:pt>
                <c:pt idx="1">
                  <c:v>5524.0326259334215</c:v>
                </c:pt>
                <c:pt idx="2">
                  <c:v>5855.4745834894275</c:v>
                </c:pt>
                <c:pt idx="3">
                  <c:v>6206.8030584987901</c:v>
                </c:pt>
                <c:pt idx="4">
                  <c:v>6579.2112420087178</c:v>
                </c:pt>
                <c:pt idx="5">
                  <c:v>6973.9639165292392</c:v>
                </c:pt>
                <c:pt idx="6">
                  <c:v>7392.4017515209962</c:v>
                </c:pt>
                <c:pt idx="7">
                  <c:v>7835.9458566122557</c:v>
                </c:pt>
                <c:pt idx="8">
                  <c:v>8306.1026080089905</c:v>
                </c:pt>
                <c:pt idx="9">
                  <c:v>8804.4687644895312</c:v>
                </c:pt>
                <c:pt idx="10">
                  <c:v>9332.7368903589013</c:v>
                </c:pt>
                <c:pt idx="11">
                  <c:v>9892.7011037804368</c:v>
                </c:pt>
                <c:pt idx="12">
                  <c:v>10486.26317000726</c:v>
                </c:pt>
                <c:pt idx="13">
                  <c:v>11115.438960207695</c:v>
                </c:pt>
                <c:pt idx="14">
                  <c:v>11782.365297820157</c:v>
                </c:pt>
                <c:pt idx="15">
                  <c:v>12489.307215689369</c:v>
                </c:pt>
                <c:pt idx="16">
                  <c:v>13238.665648630733</c:v>
                </c:pt>
                <c:pt idx="17">
                  <c:v>14032.985587548577</c:v>
                </c:pt>
                <c:pt idx="18">
                  <c:v>14874.964722801493</c:v>
                </c:pt>
                <c:pt idx="19">
                  <c:v>15767.462606169582</c:v>
                </c:pt>
                <c:pt idx="20">
                  <c:v>16713.510362539757</c:v>
                </c:pt>
                <c:pt idx="21">
                  <c:v>17716.320984292142</c:v>
                </c:pt>
                <c:pt idx="22">
                  <c:v>18779.300243349669</c:v>
                </c:pt>
                <c:pt idx="23">
                  <c:v>19906.058257950652</c:v>
                </c:pt>
                <c:pt idx="24">
                  <c:v>21100.42175342769</c:v>
                </c:pt>
                <c:pt idx="25">
                  <c:v>22366.447058633348</c:v>
                </c:pt>
                <c:pt idx="26">
                  <c:v>23708.433882151352</c:v>
                </c:pt>
                <c:pt idx="27">
                  <c:v>25130.939915080431</c:v>
                </c:pt>
                <c:pt idx="28">
                  <c:v>26638.796309985257</c:v>
                </c:pt>
                <c:pt idx="29">
                  <c:v>28237.124088584373</c:v>
                </c:pt>
              </c:numCache>
            </c:numRef>
          </c:val>
        </c:ser>
        <c:ser>
          <c:idx val="2"/>
          <c:order val="1"/>
          <c:tx>
            <c:strRef>
              <c:f>OBLICZENIA!$E$17</c:f>
              <c:strCache>
                <c:ptCount val="1"/>
                <c:pt idx="0">
                  <c:v>Spłata odsetek</c:v>
                </c:pt>
              </c:strCache>
            </c:strRef>
          </c:tx>
          <c:invertIfNegative val="0"/>
          <c:cat>
            <c:strRef>
              <c:f>OBLICZENIA!$B$18:$B$47</c:f>
              <c:strCache>
                <c:ptCount val="30"/>
                <c:pt idx="0">
                  <c:v>Rok 1</c:v>
                </c:pt>
                <c:pt idx="1">
                  <c:v>Rok 2</c:v>
                </c:pt>
                <c:pt idx="2">
                  <c:v>Rok 3</c:v>
                </c:pt>
                <c:pt idx="3">
                  <c:v>Rok 4</c:v>
                </c:pt>
                <c:pt idx="4">
                  <c:v>Rok 5</c:v>
                </c:pt>
                <c:pt idx="5">
                  <c:v>Rok 6</c:v>
                </c:pt>
                <c:pt idx="6">
                  <c:v>Rok 7</c:v>
                </c:pt>
                <c:pt idx="7">
                  <c:v>Rok 8</c:v>
                </c:pt>
                <c:pt idx="8">
                  <c:v>Rok 9</c:v>
                </c:pt>
                <c:pt idx="9">
                  <c:v>Rok 10</c:v>
                </c:pt>
                <c:pt idx="10">
                  <c:v>Rok 11</c:v>
                </c:pt>
                <c:pt idx="11">
                  <c:v>Rok 12</c:v>
                </c:pt>
                <c:pt idx="12">
                  <c:v>Rok 13</c:v>
                </c:pt>
                <c:pt idx="13">
                  <c:v>Rok 14</c:v>
                </c:pt>
                <c:pt idx="14">
                  <c:v>Rok 15</c:v>
                </c:pt>
                <c:pt idx="15">
                  <c:v>Rok 16</c:v>
                </c:pt>
                <c:pt idx="16">
                  <c:v>Rok 17</c:v>
                </c:pt>
                <c:pt idx="17">
                  <c:v>Rok 18</c:v>
                </c:pt>
                <c:pt idx="18">
                  <c:v>Rok 19</c:v>
                </c:pt>
                <c:pt idx="19">
                  <c:v>Rok 20</c:v>
                </c:pt>
                <c:pt idx="20">
                  <c:v>Rok 21</c:v>
                </c:pt>
                <c:pt idx="21">
                  <c:v>Rok 22</c:v>
                </c:pt>
                <c:pt idx="22">
                  <c:v>Rok 23</c:v>
                </c:pt>
                <c:pt idx="23">
                  <c:v>Rok 24</c:v>
                </c:pt>
                <c:pt idx="24">
                  <c:v>Rok 25</c:v>
                </c:pt>
                <c:pt idx="25">
                  <c:v>Rok 26</c:v>
                </c:pt>
                <c:pt idx="26">
                  <c:v>Rok 27</c:v>
                </c:pt>
                <c:pt idx="27">
                  <c:v>Rok 28</c:v>
                </c:pt>
                <c:pt idx="28">
                  <c:v>Rok 29</c:v>
                </c:pt>
                <c:pt idx="29">
                  <c:v>Rok 30</c:v>
                </c:pt>
              </c:strCache>
            </c:strRef>
          </c:cat>
          <c:val>
            <c:numRef>
              <c:f>OBLICZENIA!$E$18:$E$47</c:f>
              <c:numCache>
                <c:formatCode>#,##0.00\ "zł"</c:formatCode>
                <c:ptCount val="30"/>
                <c:pt idx="0">
                  <c:v>24720</c:v>
                </c:pt>
                <c:pt idx="1">
                  <c:v>24407.318907966033</c:v>
                </c:pt>
                <c:pt idx="2">
                  <c:v>24075.876950410027</c:v>
                </c:pt>
                <c:pt idx="3">
                  <c:v>23724.548475400665</c:v>
                </c:pt>
                <c:pt idx="4">
                  <c:v>23352.140291890737</c:v>
                </c:pt>
                <c:pt idx="5">
                  <c:v>22957.387617370216</c:v>
                </c:pt>
                <c:pt idx="6">
                  <c:v>22538.949782378459</c:v>
                </c:pt>
                <c:pt idx="7">
                  <c:v>22095.405677287199</c:v>
                </c:pt>
                <c:pt idx="8">
                  <c:v>21625.248925890464</c:v>
                </c:pt>
                <c:pt idx="9">
                  <c:v>21126.882769409924</c:v>
                </c:pt>
                <c:pt idx="10">
                  <c:v>20598.614643540554</c:v>
                </c:pt>
                <c:pt idx="11">
                  <c:v>20038.650430119018</c:v>
                </c:pt>
                <c:pt idx="12">
                  <c:v>19445.088363892195</c:v>
                </c:pt>
                <c:pt idx="13">
                  <c:v>18815.912573691759</c:v>
                </c:pt>
                <c:pt idx="14">
                  <c:v>18148.986236079298</c:v>
                </c:pt>
                <c:pt idx="15">
                  <c:v>17442.044318210086</c:v>
                </c:pt>
                <c:pt idx="16">
                  <c:v>16692.685885268722</c:v>
                </c:pt>
                <c:pt idx="17">
                  <c:v>15898.365946350877</c:v>
                </c:pt>
                <c:pt idx="18">
                  <c:v>15056.386811097962</c:v>
                </c:pt>
                <c:pt idx="19">
                  <c:v>14163.888927729873</c:v>
                </c:pt>
                <c:pt idx="20">
                  <c:v>13217.841171359698</c:v>
                </c:pt>
                <c:pt idx="21">
                  <c:v>12215.030549607312</c:v>
                </c:pt>
                <c:pt idx="22">
                  <c:v>11152.051290549785</c:v>
                </c:pt>
                <c:pt idx="23">
                  <c:v>10025.293275948805</c:v>
                </c:pt>
                <c:pt idx="24">
                  <c:v>8830.9297804717662</c:v>
                </c:pt>
                <c:pt idx="25">
                  <c:v>7564.9044752661057</c:v>
                </c:pt>
                <c:pt idx="26">
                  <c:v>6222.9176517481046</c:v>
                </c:pt>
                <c:pt idx="27">
                  <c:v>4800.4116188190237</c:v>
                </c:pt>
                <c:pt idx="28">
                  <c:v>3292.5552239141975</c:v>
                </c:pt>
                <c:pt idx="29">
                  <c:v>1694.2274453150824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107392"/>
        <c:axId val="80108928"/>
      </c:barChart>
      <c:catAx>
        <c:axId val="801073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pl-PL"/>
          </a:p>
        </c:txPr>
        <c:crossAx val="80108928"/>
        <c:crosses val="autoZero"/>
        <c:auto val="1"/>
        <c:lblAlgn val="ctr"/>
        <c:lblOffset val="100"/>
        <c:noMultiLvlLbl val="0"/>
      </c:catAx>
      <c:valAx>
        <c:axId val="80108928"/>
        <c:scaling>
          <c:orientation val="minMax"/>
        </c:scaling>
        <c:delete val="0"/>
        <c:axPos val="l"/>
        <c:numFmt formatCode="#,##0.00\ &quot;zł&quot;" sourceLinked="1"/>
        <c:majorTickMark val="out"/>
        <c:minorTickMark val="none"/>
        <c:tickLblPos val="nextTo"/>
        <c:crossAx val="801073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trlProps/ctrlProp1.xml><?xml version="1.0" encoding="utf-8"?>
<formControlPr xmlns="http://schemas.microsoft.com/office/spreadsheetml/2009/9/main" objectType="Scroll" dx="16" fmlaLink="J10" horiz="1" max="100" min="5" page="0" val="40"/>
</file>

<file path=xl/ctrlProps/ctrlProp2.xml><?xml version="1.0" encoding="utf-8"?>
<formControlPr xmlns="http://schemas.microsoft.com/office/spreadsheetml/2009/9/main" objectType="Scroll" dx="16" fmlaLink="J11" horiz="1" max="100" min="20" page="0" val="60"/>
</file>

<file path=xl/ctrlProps/ctrlProp3.xml><?xml version="1.0" encoding="utf-8"?>
<formControlPr xmlns="http://schemas.microsoft.com/office/spreadsheetml/2009/9/main" objectType="Scroll" dx="16" fmlaLink="J12" horiz="1" max="30" page="0" val="3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9</xdr:row>
          <xdr:rowOff>19050</xdr:rowOff>
        </xdr:from>
        <xdr:to>
          <xdr:col>2</xdr:col>
          <xdr:colOff>1057275</xdr:colOff>
          <xdr:row>10</xdr:row>
          <xdr:rowOff>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19050</xdr:rowOff>
        </xdr:from>
        <xdr:to>
          <xdr:col>2</xdr:col>
          <xdr:colOff>1057275</xdr:colOff>
          <xdr:row>10</xdr:row>
          <xdr:rowOff>247650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11</xdr:row>
          <xdr:rowOff>19050</xdr:rowOff>
        </xdr:from>
        <xdr:to>
          <xdr:col>2</xdr:col>
          <xdr:colOff>1057275</xdr:colOff>
          <xdr:row>11</xdr:row>
          <xdr:rowOff>247650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</xdr:row>
      <xdr:rowOff>38100</xdr:rowOff>
    </xdr:from>
    <xdr:to>
      <xdr:col>1</xdr:col>
      <xdr:colOff>6096000</xdr:colOff>
      <xdr:row>25</xdr:row>
      <xdr:rowOff>161925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</xdr:row>
      <xdr:rowOff>38099</xdr:rowOff>
    </xdr:from>
    <xdr:to>
      <xdr:col>1</xdr:col>
      <xdr:colOff>6105525</xdr:colOff>
      <xdr:row>25</xdr:row>
      <xdr:rowOff>171449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</xdr:row>
      <xdr:rowOff>38099</xdr:rowOff>
    </xdr:from>
    <xdr:to>
      <xdr:col>1</xdr:col>
      <xdr:colOff>6086475</xdr:colOff>
      <xdr:row>25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J49"/>
  <sheetViews>
    <sheetView showGridLines="0" showRowColHeaders="0" tabSelected="1" zoomScaleNormal="100" workbookViewId="0">
      <selection activeCell="B6" sqref="B6:C6"/>
    </sheetView>
  </sheetViews>
  <sheetFormatPr defaultRowHeight="15.75" x14ac:dyDescent="0.25"/>
  <cols>
    <col min="1" max="1" width="4.125" customWidth="1"/>
    <col min="2" max="2" width="22.375" customWidth="1"/>
    <col min="3" max="3" width="15.625" customWidth="1"/>
    <col min="4" max="4" width="15.625" style="1" customWidth="1"/>
    <col min="5" max="9" width="15.625" customWidth="1"/>
    <col min="10" max="10" width="3.875" style="4" hidden="1" customWidth="1"/>
  </cols>
  <sheetData>
    <row r="2" spans="2:10" ht="18.75" x14ac:dyDescent="0.3">
      <c r="B2" s="12" t="s">
        <v>53</v>
      </c>
      <c r="C2" s="12"/>
      <c r="D2" s="12"/>
      <c r="E2" s="12"/>
      <c r="F2" s="12"/>
      <c r="G2" s="12"/>
      <c r="H2" s="12"/>
      <c r="I2" s="12"/>
    </row>
    <row r="3" spans="2:10" x14ac:dyDescent="0.25">
      <c r="B3" s="13" t="s">
        <v>0</v>
      </c>
      <c r="C3" s="13"/>
      <c r="D3" s="13"/>
      <c r="E3" s="13"/>
      <c r="F3" s="13"/>
      <c r="G3" s="13"/>
      <c r="H3" s="13"/>
      <c r="I3" s="13"/>
    </row>
    <row r="4" spans="2:10" x14ac:dyDescent="0.25">
      <c r="B4" s="13" t="s">
        <v>46</v>
      </c>
      <c r="C4" s="13"/>
      <c r="D4" s="13"/>
      <c r="E4" s="13"/>
      <c r="F4" s="13"/>
      <c r="G4" s="13"/>
      <c r="H4" s="13"/>
      <c r="I4" s="13"/>
    </row>
    <row r="5" spans="2:10" ht="16.5" thickBot="1" x14ac:dyDescent="0.3">
      <c r="B5" s="3"/>
      <c r="C5" s="3"/>
      <c r="D5" s="3"/>
      <c r="E5" s="3"/>
      <c r="F5" s="3"/>
      <c r="G5" s="3"/>
      <c r="H5" s="3"/>
      <c r="I5" s="3"/>
    </row>
    <row r="6" spans="2:10" ht="16.5" thickBot="1" x14ac:dyDescent="0.3">
      <c r="B6" s="10" t="s">
        <v>47</v>
      </c>
      <c r="C6" s="11"/>
    </row>
    <row r="7" spans="2:10" ht="16.5" thickBot="1" x14ac:dyDescent="0.3">
      <c r="B7" s="10" t="s">
        <v>48</v>
      </c>
      <c r="C7" s="11"/>
    </row>
    <row r="8" spans="2:10" ht="16.5" thickBot="1" x14ac:dyDescent="0.3">
      <c r="B8" s="10" t="s">
        <v>51</v>
      </c>
      <c r="C8" s="11"/>
    </row>
    <row r="10" spans="2:10" ht="21" customHeight="1" x14ac:dyDescent="0.25">
      <c r="B10" t="s">
        <v>1</v>
      </c>
      <c r="D10" s="1">
        <f>J10*10000</f>
        <v>400000</v>
      </c>
      <c r="J10" s="4">
        <v>40</v>
      </c>
    </row>
    <row r="11" spans="2:10" ht="21" customHeight="1" x14ac:dyDescent="0.25">
      <c r="B11" t="s">
        <v>2</v>
      </c>
      <c r="D11" s="2">
        <f>J11/1000</f>
        <v>0.06</v>
      </c>
      <c r="J11" s="4">
        <v>60</v>
      </c>
    </row>
    <row r="12" spans="2:10" ht="21" customHeight="1" x14ac:dyDescent="0.25">
      <c r="B12" t="s">
        <v>3</v>
      </c>
      <c r="D12" s="2">
        <f>J12/1000</f>
        <v>0.03</v>
      </c>
      <c r="E12" s="7"/>
      <c r="F12" s="7"/>
      <c r="J12" s="4">
        <v>30</v>
      </c>
    </row>
    <row r="13" spans="2:10" x14ac:dyDescent="0.25">
      <c r="B13" t="s">
        <v>4</v>
      </c>
      <c r="C13" s="3" t="s">
        <v>5</v>
      </c>
      <c r="D13" s="1">
        <f>D12*D10</f>
        <v>12000</v>
      </c>
    </row>
    <row r="15" spans="2:10" x14ac:dyDescent="0.25">
      <c r="B15" t="s">
        <v>6</v>
      </c>
    </row>
    <row r="17" spans="2:9" x14ac:dyDescent="0.25">
      <c r="B17" t="s">
        <v>7</v>
      </c>
      <c r="C17" t="s">
        <v>39</v>
      </c>
      <c r="D17" s="1" t="s">
        <v>40</v>
      </c>
      <c r="E17" t="s">
        <v>41</v>
      </c>
      <c r="F17" t="s">
        <v>42</v>
      </c>
      <c r="G17" t="s">
        <v>43</v>
      </c>
      <c r="H17" t="s">
        <v>44</v>
      </c>
      <c r="I17" t="s">
        <v>45</v>
      </c>
    </row>
    <row r="18" spans="2:9" x14ac:dyDescent="0.25">
      <c r="B18" t="s">
        <v>8</v>
      </c>
      <c r="C18" s="1">
        <f>D10+D13</f>
        <v>412000</v>
      </c>
      <c r="D18" s="1">
        <f>F18-E18</f>
        <v>5211.3515338994548</v>
      </c>
      <c r="E18" s="1">
        <f>C18*$D$11</f>
        <v>24720</v>
      </c>
      <c r="F18" s="1">
        <f>-PMT($D$11,30,$D$10+$D$13,0)</f>
        <v>29931.351533899455</v>
      </c>
      <c r="G18" s="6">
        <f>-1/30/2*$D$11</f>
        <v>-1E-3</v>
      </c>
      <c r="H18" s="1">
        <f>F18*(1+G18)</f>
        <v>29901.420182365557</v>
      </c>
      <c r="I18" s="1">
        <f>H18/12</f>
        <v>2491.7850151971297</v>
      </c>
    </row>
    <row r="19" spans="2:9" x14ac:dyDescent="0.25">
      <c r="B19" t="s">
        <v>9</v>
      </c>
      <c r="C19" s="1">
        <f>C18-D18</f>
        <v>406788.64846610057</v>
      </c>
      <c r="D19" s="1">
        <f t="shared" ref="D19:D47" si="0">F19-E19</f>
        <v>5524.0326259334215</v>
      </c>
      <c r="E19" s="1">
        <f t="shared" ref="E19:E47" si="1">C19*$D$11</f>
        <v>24407.318907966033</v>
      </c>
      <c r="F19" s="1">
        <f>-PMT($D$11,30,$D$10+$D$13,0)</f>
        <v>29931.351533899455</v>
      </c>
      <c r="G19" s="6">
        <f t="shared" ref="G19:G47" si="2">-1/30/2*$D$11</f>
        <v>-1E-3</v>
      </c>
      <c r="H19" s="1">
        <f t="shared" ref="H19:H47" si="3">F19*(1+G19)</f>
        <v>29901.420182365557</v>
      </c>
      <c r="I19" s="1">
        <f t="shared" ref="I19:I47" si="4">H19/12</f>
        <v>2491.7850151971297</v>
      </c>
    </row>
    <row r="20" spans="2:9" x14ac:dyDescent="0.25">
      <c r="B20" t="s">
        <v>10</v>
      </c>
      <c r="C20" s="1">
        <f t="shared" ref="C20:C47" si="5">C19-D19</f>
        <v>401264.61584016716</v>
      </c>
      <c r="D20" s="1">
        <f t="shared" si="0"/>
        <v>5855.4745834894275</v>
      </c>
      <c r="E20" s="1">
        <f t="shared" si="1"/>
        <v>24075.876950410027</v>
      </c>
      <c r="F20" s="1">
        <f t="shared" ref="F20:F47" si="6">-PMT($D$11,30,$D$10+$D$13,0)</f>
        <v>29931.351533899455</v>
      </c>
      <c r="G20" s="6">
        <f t="shared" si="2"/>
        <v>-1E-3</v>
      </c>
      <c r="H20" s="1">
        <f t="shared" si="3"/>
        <v>29901.420182365557</v>
      </c>
      <c r="I20" s="1">
        <f t="shared" si="4"/>
        <v>2491.7850151971297</v>
      </c>
    </row>
    <row r="21" spans="2:9" x14ac:dyDescent="0.25">
      <c r="B21" t="s">
        <v>11</v>
      </c>
      <c r="C21" s="1">
        <f t="shared" si="5"/>
        <v>395409.14125667774</v>
      </c>
      <c r="D21" s="1">
        <f t="shared" si="0"/>
        <v>6206.8030584987901</v>
      </c>
      <c r="E21" s="1">
        <f t="shared" si="1"/>
        <v>23724.548475400665</v>
      </c>
      <c r="F21" s="1">
        <f t="shared" si="6"/>
        <v>29931.351533899455</v>
      </c>
      <c r="G21" s="6">
        <f t="shared" si="2"/>
        <v>-1E-3</v>
      </c>
      <c r="H21" s="1">
        <f t="shared" si="3"/>
        <v>29901.420182365557</v>
      </c>
      <c r="I21" s="1">
        <f t="shared" si="4"/>
        <v>2491.7850151971297</v>
      </c>
    </row>
    <row r="22" spans="2:9" x14ac:dyDescent="0.25">
      <c r="B22" t="s">
        <v>12</v>
      </c>
      <c r="C22" s="1">
        <f t="shared" si="5"/>
        <v>389202.33819817897</v>
      </c>
      <c r="D22" s="1">
        <f t="shared" si="0"/>
        <v>6579.2112420087178</v>
      </c>
      <c r="E22" s="1">
        <f t="shared" si="1"/>
        <v>23352.140291890737</v>
      </c>
      <c r="F22" s="1">
        <f t="shared" si="6"/>
        <v>29931.351533899455</v>
      </c>
      <c r="G22" s="6">
        <f t="shared" si="2"/>
        <v>-1E-3</v>
      </c>
      <c r="H22" s="1">
        <f t="shared" si="3"/>
        <v>29901.420182365557</v>
      </c>
      <c r="I22" s="1">
        <f t="shared" si="4"/>
        <v>2491.7850151971297</v>
      </c>
    </row>
    <row r="23" spans="2:9" x14ac:dyDescent="0.25">
      <c r="B23" t="s">
        <v>13</v>
      </c>
      <c r="C23" s="1">
        <f t="shared" si="5"/>
        <v>382623.12695617025</v>
      </c>
      <c r="D23" s="1">
        <f t="shared" si="0"/>
        <v>6973.9639165292392</v>
      </c>
      <c r="E23" s="1">
        <f t="shared" si="1"/>
        <v>22957.387617370216</v>
      </c>
      <c r="F23" s="1">
        <f t="shared" si="6"/>
        <v>29931.351533899455</v>
      </c>
      <c r="G23" s="6">
        <f t="shared" si="2"/>
        <v>-1E-3</v>
      </c>
      <c r="H23" s="1">
        <f t="shared" si="3"/>
        <v>29901.420182365557</v>
      </c>
      <c r="I23" s="1">
        <f t="shared" si="4"/>
        <v>2491.7850151971297</v>
      </c>
    </row>
    <row r="24" spans="2:9" x14ac:dyDescent="0.25">
      <c r="B24" t="s">
        <v>14</v>
      </c>
      <c r="C24" s="1">
        <f t="shared" si="5"/>
        <v>375649.16303964099</v>
      </c>
      <c r="D24" s="1">
        <f t="shared" si="0"/>
        <v>7392.4017515209962</v>
      </c>
      <c r="E24" s="1">
        <f t="shared" si="1"/>
        <v>22538.949782378459</v>
      </c>
      <c r="F24" s="1">
        <f t="shared" si="6"/>
        <v>29931.351533899455</v>
      </c>
      <c r="G24" s="6">
        <f t="shared" si="2"/>
        <v>-1E-3</v>
      </c>
      <c r="H24" s="1">
        <f t="shared" si="3"/>
        <v>29901.420182365557</v>
      </c>
      <c r="I24" s="1">
        <f t="shared" si="4"/>
        <v>2491.7850151971297</v>
      </c>
    </row>
    <row r="25" spans="2:9" x14ac:dyDescent="0.25">
      <c r="B25" t="s">
        <v>15</v>
      </c>
      <c r="C25" s="1">
        <f t="shared" si="5"/>
        <v>368256.76128812</v>
      </c>
      <c r="D25" s="1">
        <f t="shared" si="0"/>
        <v>7835.9458566122557</v>
      </c>
      <c r="E25" s="1">
        <f t="shared" si="1"/>
        <v>22095.405677287199</v>
      </c>
      <c r="F25" s="1">
        <f t="shared" si="6"/>
        <v>29931.351533899455</v>
      </c>
      <c r="G25" s="6">
        <f t="shared" si="2"/>
        <v>-1E-3</v>
      </c>
      <c r="H25" s="1">
        <f t="shared" si="3"/>
        <v>29901.420182365557</v>
      </c>
      <c r="I25" s="1">
        <f t="shared" si="4"/>
        <v>2491.7850151971297</v>
      </c>
    </row>
    <row r="26" spans="2:9" x14ac:dyDescent="0.25">
      <c r="B26" t="s">
        <v>16</v>
      </c>
      <c r="C26" s="1">
        <f t="shared" si="5"/>
        <v>360420.81543150777</v>
      </c>
      <c r="D26" s="1">
        <f t="shared" si="0"/>
        <v>8306.1026080089905</v>
      </c>
      <c r="E26" s="1">
        <f t="shared" si="1"/>
        <v>21625.248925890464</v>
      </c>
      <c r="F26" s="1">
        <f t="shared" si="6"/>
        <v>29931.351533899455</v>
      </c>
      <c r="G26" s="6">
        <f t="shared" si="2"/>
        <v>-1E-3</v>
      </c>
      <c r="H26" s="1">
        <f t="shared" si="3"/>
        <v>29901.420182365557</v>
      </c>
      <c r="I26" s="1">
        <f t="shared" si="4"/>
        <v>2491.7850151971297</v>
      </c>
    </row>
    <row r="27" spans="2:9" x14ac:dyDescent="0.25">
      <c r="B27" t="s">
        <v>17</v>
      </c>
      <c r="C27" s="1">
        <f t="shared" si="5"/>
        <v>352114.71282349876</v>
      </c>
      <c r="D27" s="1">
        <f t="shared" si="0"/>
        <v>8804.4687644895312</v>
      </c>
      <c r="E27" s="1">
        <f t="shared" si="1"/>
        <v>21126.882769409924</v>
      </c>
      <c r="F27" s="1">
        <f t="shared" si="6"/>
        <v>29931.351533899455</v>
      </c>
      <c r="G27" s="6">
        <f t="shared" si="2"/>
        <v>-1E-3</v>
      </c>
      <c r="H27" s="1">
        <f t="shared" si="3"/>
        <v>29901.420182365557</v>
      </c>
      <c r="I27" s="1">
        <f t="shared" si="4"/>
        <v>2491.7850151971297</v>
      </c>
    </row>
    <row r="28" spans="2:9" x14ac:dyDescent="0.25">
      <c r="B28" t="s">
        <v>18</v>
      </c>
      <c r="C28" s="1">
        <f t="shared" si="5"/>
        <v>343310.24405900924</v>
      </c>
      <c r="D28" s="1">
        <f t="shared" si="0"/>
        <v>9332.7368903589013</v>
      </c>
      <c r="E28" s="1">
        <f t="shared" si="1"/>
        <v>20598.614643540554</v>
      </c>
      <c r="F28" s="1">
        <f t="shared" si="6"/>
        <v>29931.351533899455</v>
      </c>
      <c r="G28" s="6">
        <f t="shared" si="2"/>
        <v>-1E-3</v>
      </c>
      <c r="H28" s="1">
        <f t="shared" si="3"/>
        <v>29901.420182365557</v>
      </c>
      <c r="I28" s="1">
        <f t="shared" si="4"/>
        <v>2491.7850151971297</v>
      </c>
    </row>
    <row r="29" spans="2:9" x14ac:dyDescent="0.25">
      <c r="B29" t="s">
        <v>19</v>
      </c>
      <c r="C29" s="1">
        <f t="shared" si="5"/>
        <v>333977.50716865034</v>
      </c>
      <c r="D29" s="1">
        <f t="shared" si="0"/>
        <v>9892.7011037804368</v>
      </c>
      <c r="E29" s="1">
        <f t="shared" si="1"/>
        <v>20038.650430119018</v>
      </c>
      <c r="F29" s="1">
        <f t="shared" si="6"/>
        <v>29931.351533899455</v>
      </c>
      <c r="G29" s="6">
        <f t="shared" si="2"/>
        <v>-1E-3</v>
      </c>
      <c r="H29" s="1">
        <f t="shared" si="3"/>
        <v>29901.420182365557</v>
      </c>
      <c r="I29" s="1">
        <f t="shared" si="4"/>
        <v>2491.7850151971297</v>
      </c>
    </row>
    <row r="30" spans="2:9" x14ac:dyDescent="0.25">
      <c r="B30" t="s">
        <v>20</v>
      </c>
      <c r="C30" s="1">
        <f t="shared" si="5"/>
        <v>324084.80606486992</v>
      </c>
      <c r="D30" s="1">
        <f t="shared" si="0"/>
        <v>10486.26317000726</v>
      </c>
      <c r="E30" s="1">
        <f t="shared" si="1"/>
        <v>19445.088363892195</v>
      </c>
      <c r="F30" s="1">
        <f t="shared" si="6"/>
        <v>29931.351533899455</v>
      </c>
      <c r="G30" s="6">
        <f t="shared" si="2"/>
        <v>-1E-3</v>
      </c>
      <c r="H30" s="1">
        <f t="shared" si="3"/>
        <v>29901.420182365557</v>
      </c>
      <c r="I30" s="1">
        <f t="shared" si="4"/>
        <v>2491.7850151971297</v>
      </c>
    </row>
    <row r="31" spans="2:9" x14ac:dyDescent="0.25">
      <c r="B31" t="s">
        <v>21</v>
      </c>
      <c r="C31" s="1">
        <f t="shared" si="5"/>
        <v>313598.54289486265</v>
      </c>
      <c r="D31" s="1">
        <f t="shared" si="0"/>
        <v>11115.438960207695</v>
      </c>
      <c r="E31" s="1">
        <f t="shared" si="1"/>
        <v>18815.912573691759</v>
      </c>
      <c r="F31" s="1">
        <f t="shared" si="6"/>
        <v>29931.351533899455</v>
      </c>
      <c r="G31" s="6">
        <f t="shared" si="2"/>
        <v>-1E-3</v>
      </c>
      <c r="H31" s="1">
        <f t="shared" si="3"/>
        <v>29901.420182365557</v>
      </c>
      <c r="I31" s="1">
        <f t="shared" si="4"/>
        <v>2491.7850151971297</v>
      </c>
    </row>
    <row r="32" spans="2:9" x14ac:dyDescent="0.25">
      <c r="B32" t="s">
        <v>22</v>
      </c>
      <c r="C32" s="1">
        <f t="shared" si="5"/>
        <v>302483.10393465497</v>
      </c>
      <c r="D32" s="1">
        <f t="shared" si="0"/>
        <v>11782.365297820157</v>
      </c>
      <c r="E32" s="1">
        <f t="shared" si="1"/>
        <v>18148.986236079298</v>
      </c>
      <c r="F32" s="1">
        <f t="shared" si="6"/>
        <v>29931.351533899455</v>
      </c>
      <c r="G32" s="6">
        <f t="shared" si="2"/>
        <v>-1E-3</v>
      </c>
      <c r="H32" s="1">
        <f t="shared" si="3"/>
        <v>29901.420182365557</v>
      </c>
      <c r="I32" s="1">
        <f t="shared" si="4"/>
        <v>2491.7850151971297</v>
      </c>
    </row>
    <row r="33" spans="2:9" x14ac:dyDescent="0.25">
      <c r="B33" t="s">
        <v>23</v>
      </c>
      <c r="C33" s="1">
        <f t="shared" si="5"/>
        <v>290700.73863683478</v>
      </c>
      <c r="D33" s="1">
        <f t="shared" si="0"/>
        <v>12489.307215689369</v>
      </c>
      <c r="E33" s="1">
        <f t="shared" si="1"/>
        <v>17442.044318210086</v>
      </c>
      <c r="F33" s="1">
        <f t="shared" si="6"/>
        <v>29931.351533899455</v>
      </c>
      <c r="G33" s="6">
        <f t="shared" si="2"/>
        <v>-1E-3</v>
      </c>
      <c r="H33" s="1">
        <f t="shared" si="3"/>
        <v>29901.420182365557</v>
      </c>
      <c r="I33" s="1">
        <f t="shared" si="4"/>
        <v>2491.7850151971297</v>
      </c>
    </row>
    <row r="34" spans="2:9" x14ac:dyDescent="0.25">
      <c r="B34" t="s">
        <v>24</v>
      </c>
      <c r="C34" s="1">
        <f t="shared" si="5"/>
        <v>278211.43142114539</v>
      </c>
      <c r="D34" s="1">
        <f t="shared" si="0"/>
        <v>13238.665648630733</v>
      </c>
      <c r="E34" s="1">
        <f t="shared" si="1"/>
        <v>16692.685885268722</v>
      </c>
      <c r="F34" s="1">
        <f t="shared" si="6"/>
        <v>29931.351533899455</v>
      </c>
      <c r="G34" s="6">
        <f t="shared" si="2"/>
        <v>-1E-3</v>
      </c>
      <c r="H34" s="1">
        <f t="shared" si="3"/>
        <v>29901.420182365557</v>
      </c>
      <c r="I34" s="1">
        <f t="shared" si="4"/>
        <v>2491.7850151971297</v>
      </c>
    </row>
    <row r="35" spans="2:9" x14ac:dyDescent="0.25">
      <c r="B35" t="s">
        <v>25</v>
      </c>
      <c r="C35" s="1">
        <f t="shared" si="5"/>
        <v>264972.76577251463</v>
      </c>
      <c r="D35" s="1">
        <f t="shared" si="0"/>
        <v>14032.985587548577</v>
      </c>
      <c r="E35" s="1">
        <f t="shared" si="1"/>
        <v>15898.365946350877</v>
      </c>
      <c r="F35" s="1">
        <f t="shared" si="6"/>
        <v>29931.351533899455</v>
      </c>
      <c r="G35" s="6">
        <f t="shared" si="2"/>
        <v>-1E-3</v>
      </c>
      <c r="H35" s="1">
        <f t="shared" si="3"/>
        <v>29901.420182365557</v>
      </c>
      <c r="I35" s="1">
        <f t="shared" si="4"/>
        <v>2491.7850151971297</v>
      </c>
    </row>
    <row r="36" spans="2:9" x14ac:dyDescent="0.25">
      <c r="B36" t="s">
        <v>26</v>
      </c>
      <c r="C36" s="1">
        <f t="shared" si="5"/>
        <v>250939.78018496605</v>
      </c>
      <c r="D36" s="1">
        <f t="shared" si="0"/>
        <v>14874.964722801493</v>
      </c>
      <c r="E36" s="1">
        <f t="shared" si="1"/>
        <v>15056.386811097962</v>
      </c>
      <c r="F36" s="1">
        <f t="shared" si="6"/>
        <v>29931.351533899455</v>
      </c>
      <c r="G36" s="6">
        <f t="shared" si="2"/>
        <v>-1E-3</v>
      </c>
      <c r="H36" s="1">
        <f t="shared" si="3"/>
        <v>29901.420182365557</v>
      </c>
      <c r="I36" s="1">
        <f t="shared" si="4"/>
        <v>2491.7850151971297</v>
      </c>
    </row>
    <row r="37" spans="2:9" x14ac:dyDescent="0.25">
      <c r="B37" t="s">
        <v>27</v>
      </c>
      <c r="C37" s="1">
        <f t="shared" si="5"/>
        <v>236064.81546216455</v>
      </c>
      <c r="D37" s="1">
        <f t="shared" si="0"/>
        <v>15767.462606169582</v>
      </c>
      <c r="E37" s="1">
        <f t="shared" si="1"/>
        <v>14163.888927729873</v>
      </c>
      <c r="F37" s="1">
        <f t="shared" si="6"/>
        <v>29931.351533899455</v>
      </c>
      <c r="G37" s="6">
        <f t="shared" si="2"/>
        <v>-1E-3</v>
      </c>
      <c r="H37" s="1">
        <f t="shared" si="3"/>
        <v>29901.420182365557</v>
      </c>
      <c r="I37" s="1">
        <f t="shared" si="4"/>
        <v>2491.7850151971297</v>
      </c>
    </row>
    <row r="38" spans="2:9" x14ac:dyDescent="0.25">
      <c r="B38" t="s">
        <v>28</v>
      </c>
      <c r="C38" s="1">
        <f t="shared" si="5"/>
        <v>220297.35285599498</v>
      </c>
      <c r="D38" s="1">
        <f t="shared" si="0"/>
        <v>16713.510362539757</v>
      </c>
      <c r="E38" s="1">
        <f t="shared" si="1"/>
        <v>13217.841171359698</v>
      </c>
      <c r="F38" s="1">
        <f t="shared" si="6"/>
        <v>29931.351533899455</v>
      </c>
      <c r="G38" s="6">
        <f t="shared" si="2"/>
        <v>-1E-3</v>
      </c>
      <c r="H38" s="1">
        <f t="shared" si="3"/>
        <v>29901.420182365557</v>
      </c>
      <c r="I38" s="1">
        <f t="shared" si="4"/>
        <v>2491.7850151971297</v>
      </c>
    </row>
    <row r="39" spans="2:9" x14ac:dyDescent="0.25">
      <c r="B39" t="s">
        <v>29</v>
      </c>
      <c r="C39" s="1">
        <f t="shared" si="5"/>
        <v>203583.84249345522</v>
      </c>
      <c r="D39" s="1">
        <f t="shared" si="0"/>
        <v>17716.320984292142</v>
      </c>
      <c r="E39" s="1">
        <f t="shared" si="1"/>
        <v>12215.030549607312</v>
      </c>
      <c r="F39" s="1">
        <f t="shared" si="6"/>
        <v>29931.351533899455</v>
      </c>
      <c r="G39" s="6">
        <f t="shared" si="2"/>
        <v>-1E-3</v>
      </c>
      <c r="H39" s="1">
        <f t="shared" si="3"/>
        <v>29901.420182365557</v>
      </c>
      <c r="I39" s="1">
        <f t="shared" si="4"/>
        <v>2491.7850151971297</v>
      </c>
    </row>
    <row r="40" spans="2:9" x14ac:dyDescent="0.25">
      <c r="B40" t="s">
        <v>30</v>
      </c>
      <c r="C40" s="1">
        <f t="shared" si="5"/>
        <v>185867.52150916308</v>
      </c>
      <c r="D40" s="1">
        <f t="shared" si="0"/>
        <v>18779.300243349669</v>
      </c>
      <c r="E40" s="1">
        <f t="shared" si="1"/>
        <v>11152.051290549785</v>
      </c>
      <c r="F40" s="1">
        <f t="shared" si="6"/>
        <v>29931.351533899455</v>
      </c>
      <c r="G40" s="6">
        <f t="shared" si="2"/>
        <v>-1E-3</v>
      </c>
      <c r="H40" s="1">
        <f t="shared" si="3"/>
        <v>29901.420182365557</v>
      </c>
      <c r="I40" s="1">
        <f t="shared" si="4"/>
        <v>2491.7850151971297</v>
      </c>
    </row>
    <row r="41" spans="2:9" x14ac:dyDescent="0.25">
      <c r="B41" t="s">
        <v>31</v>
      </c>
      <c r="C41" s="1">
        <f t="shared" si="5"/>
        <v>167088.22126581342</v>
      </c>
      <c r="D41" s="1">
        <f t="shared" si="0"/>
        <v>19906.058257950652</v>
      </c>
      <c r="E41" s="1">
        <f t="shared" si="1"/>
        <v>10025.293275948805</v>
      </c>
      <c r="F41" s="1">
        <f t="shared" si="6"/>
        <v>29931.351533899455</v>
      </c>
      <c r="G41" s="6">
        <f t="shared" si="2"/>
        <v>-1E-3</v>
      </c>
      <c r="H41" s="1">
        <f t="shared" si="3"/>
        <v>29901.420182365557</v>
      </c>
      <c r="I41" s="1">
        <f t="shared" si="4"/>
        <v>2491.7850151971297</v>
      </c>
    </row>
    <row r="42" spans="2:9" x14ac:dyDescent="0.25">
      <c r="B42" t="s">
        <v>32</v>
      </c>
      <c r="C42" s="1">
        <f t="shared" si="5"/>
        <v>147182.16300786278</v>
      </c>
      <c r="D42" s="1">
        <f t="shared" si="0"/>
        <v>21100.42175342769</v>
      </c>
      <c r="E42" s="1">
        <f t="shared" si="1"/>
        <v>8830.9297804717662</v>
      </c>
      <c r="F42" s="1">
        <f t="shared" si="6"/>
        <v>29931.351533899455</v>
      </c>
      <c r="G42" s="6">
        <f t="shared" si="2"/>
        <v>-1E-3</v>
      </c>
      <c r="H42" s="1">
        <f t="shared" si="3"/>
        <v>29901.420182365557</v>
      </c>
      <c r="I42" s="1">
        <f t="shared" si="4"/>
        <v>2491.7850151971297</v>
      </c>
    </row>
    <row r="43" spans="2:9" x14ac:dyDescent="0.25">
      <c r="B43" t="s">
        <v>33</v>
      </c>
      <c r="C43" s="1">
        <f t="shared" si="5"/>
        <v>126081.7412544351</v>
      </c>
      <c r="D43" s="1">
        <f t="shared" si="0"/>
        <v>22366.447058633348</v>
      </c>
      <c r="E43" s="1">
        <f t="shared" si="1"/>
        <v>7564.9044752661057</v>
      </c>
      <c r="F43" s="1">
        <f t="shared" si="6"/>
        <v>29931.351533899455</v>
      </c>
      <c r="G43" s="6">
        <f t="shared" si="2"/>
        <v>-1E-3</v>
      </c>
      <c r="H43" s="1">
        <f t="shared" si="3"/>
        <v>29901.420182365557</v>
      </c>
      <c r="I43" s="1">
        <f t="shared" si="4"/>
        <v>2491.7850151971297</v>
      </c>
    </row>
    <row r="44" spans="2:9" x14ac:dyDescent="0.25">
      <c r="B44" t="s">
        <v>34</v>
      </c>
      <c r="C44" s="1">
        <f t="shared" si="5"/>
        <v>103715.29419580175</v>
      </c>
      <c r="D44" s="1">
        <f t="shared" si="0"/>
        <v>23708.433882151352</v>
      </c>
      <c r="E44" s="1">
        <f t="shared" si="1"/>
        <v>6222.9176517481046</v>
      </c>
      <c r="F44" s="1">
        <f t="shared" si="6"/>
        <v>29931.351533899455</v>
      </c>
      <c r="G44" s="6">
        <f t="shared" si="2"/>
        <v>-1E-3</v>
      </c>
      <c r="H44" s="1">
        <f t="shared" si="3"/>
        <v>29901.420182365557</v>
      </c>
      <c r="I44" s="1">
        <f t="shared" si="4"/>
        <v>2491.7850151971297</v>
      </c>
    </row>
    <row r="45" spans="2:9" x14ac:dyDescent="0.25">
      <c r="B45" t="s">
        <v>35</v>
      </c>
      <c r="C45" s="1">
        <f t="shared" si="5"/>
        <v>80006.860313650395</v>
      </c>
      <c r="D45" s="1">
        <f t="shared" si="0"/>
        <v>25130.939915080431</v>
      </c>
      <c r="E45" s="1">
        <f t="shared" si="1"/>
        <v>4800.4116188190237</v>
      </c>
      <c r="F45" s="1">
        <f t="shared" si="6"/>
        <v>29931.351533899455</v>
      </c>
      <c r="G45" s="6">
        <f t="shared" si="2"/>
        <v>-1E-3</v>
      </c>
      <c r="H45" s="1">
        <f t="shared" si="3"/>
        <v>29901.420182365557</v>
      </c>
      <c r="I45" s="1">
        <f t="shared" si="4"/>
        <v>2491.7850151971297</v>
      </c>
    </row>
    <row r="46" spans="2:9" x14ac:dyDescent="0.25">
      <c r="B46" t="s">
        <v>36</v>
      </c>
      <c r="C46" s="1">
        <f t="shared" si="5"/>
        <v>54875.920398569964</v>
      </c>
      <c r="D46" s="1">
        <f t="shared" si="0"/>
        <v>26638.796309985257</v>
      </c>
      <c r="E46" s="1">
        <f t="shared" si="1"/>
        <v>3292.5552239141975</v>
      </c>
      <c r="F46" s="1">
        <f t="shared" si="6"/>
        <v>29931.351533899455</v>
      </c>
      <c r="G46" s="6">
        <f t="shared" si="2"/>
        <v>-1E-3</v>
      </c>
      <c r="H46" s="1">
        <f t="shared" si="3"/>
        <v>29901.420182365557</v>
      </c>
      <c r="I46" s="1">
        <f t="shared" si="4"/>
        <v>2491.7850151971297</v>
      </c>
    </row>
    <row r="47" spans="2:9" x14ac:dyDescent="0.25">
      <c r="B47" t="s">
        <v>37</v>
      </c>
      <c r="C47" s="1">
        <f t="shared" si="5"/>
        <v>28237.124088584707</v>
      </c>
      <c r="D47" s="1">
        <f t="shared" si="0"/>
        <v>28237.124088584373</v>
      </c>
      <c r="E47" s="1">
        <f t="shared" si="1"/>
        <v>1694.2274453150824</v>
      </c>
      <c r="F47" s="1">
        <f t="shared" si="6"/>
        <v>29931.351533899455</v>
      </c>
      <c r="G47" s="6">
        <f t="shared" si="2"/>
        <v>-1E-3</v>
      </c>
      <c r="H47" s="1">
        <f t="shared" si="3"/>
        <v>29901.420182365557</v>
      </c>
      <c r="I47" s="1">
        <f t="shared" si="4"/>
        <v>2491.7850151971297</v>
      </c>
    </row>
    <row r="48" spans="2:9" x14ac:dyDescent="0.25">
      <c r="B48" t="s">
        <v>38</v>
      </c>
      <c r="D48" s="1">
        <f>SUM(D18:D47)</f>
        <v>411999.99999999977</v>
      </c>
      <c r="E48" s="1">
        <f>SUM(E18:E47)</f>
        <v>485940.54601698392</v>
      </c>
      <c r="F48" s="1">
        <f>SUM(F18:F47)</f>
        <v>897940.54601698322</v>
      </c>
      <c r="G48" s="1"/>
      <c r="H48" s="1">
        <f t="shared" ref="H48" si="7">SUM(H18:H47)</f>
        <v>897042.60547096701</v>
      </c>
      <c r="I48" s="1"/>
    </row>
    <row r="49" spans="8:9" x14ac:dyDescent="0.25">
      <c r="H49" s="5"/>
      <c r="I49" s="5"/>
    </row>
  </sheetData>
  <sheetProtection password="CF5F" sheet="1" objects="1" scenarios="1" selectLockedCells="1"/>
  <mergeCells count="6">
    <mergeCell ref="B8:C8"/>
    <mergeCell ref="B2:I2"/>
    <mergeCell ref="B3:I3"/>
    <mergeCell ref="B4:I4"/>
    <mergeCell ref="B6:C6"/>
    <mergeCell ref="B7:C7"/>
  </mergeCells>
  <hyperlinks>
    <hyperlink ref="B6:C6" location="'Stan zadłużenia'!A1" display="Zobacz wykres: Stan zadłużenia"/>
    <hyperlink ref="B7:C7" location="'Spłata kapitału i odsetek'!A1" display="Zobacz wykres: Spłata kapitału i odsetek"/>
    <hyperlink ref="B8:C8" location="'Składowe rat'!A1" display="Zobacz wykres: Składowe rat w posz. latach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>
                <anchor moveWithCells="1">
                  <from>
                    <xdr:col>2</xdr:col>
                    <xdr:colOff>28575</xdr:colOff>
                    <xdr:row>9</xdr:row>
                    <xdr:rowOff>19050</xdr:rowOff>
                  </from>
                  <to>
                    <xdr:col>2</xdr:col>
                    <xdr:colOff>1057275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croll Bar 2">
              <controlPr defaultSize="0" autoPict="0">
                <anchor moveWithCells="1">
                  <from>
                    <xdr:col>2</xdr:col>
                    <xdr:colOff>28575</xdr:colOff>
                    <xdr:row>10</xdr:row>
                    <xdr:rowOff>19050</xdr:rowOff>
                  </from>
                  <to>
                    <xdr:col>2</xdr:col>
                    <xdr:colOff>1057275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2</xdr:col>
                    <xdr:colOff>28575</xdr:colOff>
                    <xdr:row>11</xdr:row>
                    <xdr:rowOff>19050</xdr:rowOff>
                  </from>
                  <to>
                    <xdr:col>2</xdr:col>
                    <xdr:colOff>1057275</xdr:colOff>
                    <xdr:row>11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4"/>
  <sheetViews>
    <sheetView showGridLines="0" showRowColHeaders="0" workbookViewId="0">
      <selection activeCell="B2" sqref="B2"/>
    </sheetView>
  </sheetViews>
  <sheetFormatPr defaultRowHeight="15.75" x14ac:dyDescent="0.25"/>
  <cols>
    <col min="1" max="1" width="5.625" customWidth="1"/>
    <col min="2" max="2" width="80.625" customWidth="1"/>
    <col min="3" max="3" width="5.625" customWidth="1"/>
  </cols>
  <sheetData>
    <row r="1" spans="2:2" ht="16.5" thickBot="1" x14ac:dyDescent="0.3"/>
    <row r="2" spans="2:2" ht="16.5" thickBot="1" x14ac:dyDescent="0.3">
      <c r="B2" s="9" t="s">
        <v>52</v>
      </c>
    </row>
    <row r="4" spans="2:2" x14ac:dyDescent="0.25">
      <c r="B4" s="8" t="s">
        <v>49</v>
      </c>
    </row>
  </sheetData>
  <sheetProtection password="CF5F" sheet="1" objects="1" scenarios="1" selectLockedCells="1"/>
  <hyperlinks>
    <hyperlink ref="B2" location="OBLICZENIA!A1" display="Powrót do obliczeń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4"/>
  <sheetViews>
    <sheetView showGridLines="0" showRowColHeaders="0" workbookViewId="0">
      <selection activeCell="B2" sqref="B2"/>
    </sheetView>
  </sheetViews>
  <sheetFormatPr defaultRowHeight="15.75" x14ac:dyDescent="0.25"/>
  <cols>
    <col min="1" max="1" width="5.625" customWidth="1"/>
    <col min="2" max="2" width="80.625" customWidth="1"/>
    <col min="3" max="3" width="5.625" customWidth="1"/>
  </cols>
  <sheetData>
    <row r="1" spans="2:2" ht="16.5" thickBot="1" x14ac:dyDescent="0.3"/>
    <row r="2" spans="2:2" ht="16.5" thickBot="1" x14ac:dyDescent="0.3">
      <c r="B2" s="9" t="s">
        <v>52</v>
      </c>
    </row>
    <row r="4" spans="2:2" x14ac:dyDescent="0.25">
      <c r="B4" s="8" t="s">
        <v>50</v>
      </c>
    </row>
  </sheetData>
  <sheetProtection password="CF5F" sheet="1" objects="1" scenarios="1" selectLockedCells="1"/>
  <hyperlinks>
    <hyperlink ref="B2" location="OBLICZENIA!A1" display="Powrót do obliczeń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4"/>
  <sheetViews>
    <sheetView showGridLines="0" showRowColHeaders="0" workbookViewId="0">
      <selection activeCell="B2" sqref="B2"/>
    </sheetView>
  </sheetViews>
  <sheetFormatPr defaultRowHeight="15.75" x14ac:dyDescent="0.25"/>
  <cols>
    <col min="1" max="1" width="5.625" customWidth="1"/>
    <col min="2" max="2" width="80.625" customWidth="1"/>
  </cols>
  <sheetData>
    <row r="1" spans="2:2" ht="16.5" thickBot="1" x14ac:dyDescent="0.3"/>
    <row r="2" spans="2:2" ht="16.5" thickBot="1" x14ac:dyDescent="0.3">
      <c r="B2" s="9" t="s">
        <v>52</v>
      </c>
    </row>
    <row r="4" spans="2:2" x14ac:dyDescent="0.25">
      <c r="B4" s="8" t="s">
        <v>50</v>
      </c>
    </row>
  </sheetData>
  <sheetProtection password="CF5F" sheet="1" objects="1" scenarios="1" selectLockedCells="1"/>
  <hyperlinks>
    <hyperlink ref="B2" location="OBLICZENIA!A1" display="Powrót do obliczeń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OBLICZENIA</vt:lpstr>
      <vt:lpstr>Stan zadłużenia</vt:lpstr>
      <vt:lpstr>Spłata kapitału i odsetek</vt:lpstr>
      <vt:lpstr>Składowe rat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Skudlik</cp:lastModifiedBy>
  <cp:lastPrinted>2014-12-16T10:34:05Z</cp:lastPrinted>
  <dcterms:created xsi:type="dcterms:W3CDTF">2014-11-20T09:50:57Z</dcterms:created>
  <dcterms:modified xsi:type="dcterms:W3CDTF">2014-12-16T10:34:31Z</dcterms:modified>
</cp:coreProperties>
</file>