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F5F" lockStructure="1"/>
  <bookViews>
    <workbookView xWindow="240" yWindow="45" windowWidth="14820" windowHeight="5580"/>
  </bookViews>
  <sheets>
    <sheet name="Strona tytułowa" sheetId="1" r:id="rId1"/>
    <sheet name="DANE" sheetId="2" r:id="rId2"/>
    <sheet name="Przebieg - raty malejące" sheetId="3" r:id="rId3"/>
    <sheet name="Przebieg - raty stałe" sheetId="4" r:id="rId4"/>
    <sheet name="Stan zadłużenia" sheetId="5" r:id="rId5"/>
    <sheet name="WYKRES - stan zadłużenia" sheetId="8" r:id="rId6"/>
    <sheet name="WYKRES - spłata rat malejących" sheetId="9" r:id="rId7"/>
    <sheet name="WYKRES - spłata rat stałych" sheetId="10" r:id="rId8"/>
    <sheet name="PODSUMOWANIE" sheetId="7" r:id="rId9"/>
  </sheets>
  <definedNames>
    <definedName name="kwota">DANE!$D$10</definedName>
    <definedName name="okres">DANE!$D$14</definedName>
    <definedName name="procent">DANE!$D$11</definedName>
    <definedName name="prowizja">DANE!$D$12</definedName>
    <definedName name="raty">DANE!$E$14</definedName>
    <definedName name="waluta">DANE!$D$9</definedName>
    <definedName name="wliczona">DANE!$D$13</definedName>
  </definedNames>
  <calcPr calcId="145621"/>
</workbook>
</file>

<file path=xl/calcChain.xml><?xml version="1.0" encoding="utf-8"?>
<calcChain xmlns="http://schemas.openxmlformats.org/spreadsheetml/2006/main">
  <c r="D9" i="2" l="1"/>
  <c r="C4" i="4" s="1"/>
  <c r="D13" i="2"/>
  <c r="D14" i="2"/>
  <c r="B10" i="7" s="1"/>
  <c r="E14" i="2"/>
  <c r="D12" i="2"/>
  <c r="B9" i="7" s="1"/>
  <c r="D11" i="2"/>
  <c r="B8" i="7" s="1"/>
  <c r="D10" i="2"/>
  <c r="B6" i="7" s="1"/>
  <c r="C4" i="3" l="1"/>
  <c r="B7" i="7"/>
  <c r="B4" i="5"/>
  <c r="C7" i="4"/>
  <c r="F12" i="4" s="1"/>
  <c r="C7" i="3"/>
  <c r="D66" i="3" s="1"/>
  <c r="F53" i="4" l="1"/>
  <c r="F45" i="4"/>
  <c r="F25" i="4"/>
  <c r="F33" i="4"/>
  <c r="F17" i="4"/>
  <c r="E7" i="4"/>
  <c r="F49" i="4"/>
  <c r="F41" i="4"/>
  <c r="F29" i="4"/>
  <c r="F21" i="4"/>
  <c r="F13" i="4"/>
  <c r="F9" i="4"/>
  <c r="F51" i="4"/>
  <c r="F47" i="4"/>
  <c r="F43" i="4"/>
  <c r="F35" i="4"/>
  <c r="F54" i="4"/>
  <c r="F52" i="4"/>
  <c r="F50" i="4"/>
  <c r="F48" i="4"/>
  <c r="F46" i="4"/>
  <c r="F44" i="4"/>
  <c r="D55" i="3"/>
  <c r="D63" i="3"/>
  <c r="D56" i="3"/>
  <c r="D60" i="3"/>
  <c r="D64" i="3"/>
  <c r="F63" i="4"/>
  <c r="F59" i="4"/>
  <c r="F55" i="4"/>
  <c r="F64" i="4"/>
  <c r="F60" i="4"/>
  <c r="F56" i="4"/>
  <c r="D59" i="3"/>
  <c r="D57" i="3"/>
  <c r="D61" i="3"/>
  <c r="D65" i="3"/>
  <c r="D58" i="3"/>
  <c r="D62" i="3"/>
  <c r="F40" i="4"/>
  <c r="F65" i="4"/>
  <c r="F61" i="4"/>
  <c r="F57" i="4"/>
  <c r="F66" i="4"/>
  <c r="F62" i="4"/>
  <c r="F58" i="4"/>
  <c r="F36" i="4"/>
  <c r="F32" i="4"/>
  <c r="F28" i="4"/>
  <c r="F24" i="4"/>
  <c r="F20" i="4"/>
  <c r="F16" i="4"/>
  <c r="F37" i="4"/>
  <c r="F31" i="4"/>
  <c r="F27" i="4"/>
  <c r="F23" i="4"/>
  <c r="F19" i="4"/>
  <c r="F15" i="4"/>
  <c r="F11" i="4"/>
  <c r="F7" i="4"/>
  <c r="D7" i="4" s="1"/>
  <c r="C8" i="4" s="1"/>
  <c r="F39" i="4"/>
  <c r="F42" i="4"/>
  <c r="F38" i="4"/>
  <c r="F34" i="4"/>
  <c r="F30" i="4"/>
  <c r="F26" i="4"/>
  <c r="F22" i="4"/>
  <c r="F18" i="4"/>
  <c r="F14" i="4"/>
  <c r="F8" i="4"/>
  <c r="C7" i="5"/>
  <c r="D54" i="3"/>
  <c r="B7" i="5"/>
  <c r="F10" i="4"/>
  <c r="D43" i="3"/>
  <c r="D47" i="3"/>
  <c r="D51" i="3"/>
  <c r="D44" i="3"/>
  <c r="D48" i="3"/>
  <c r="D52" i="3"/>
  <c r="D45" i="3"/>
  <c r="D49" i="3"/>
  <c r="D53" i="3"/>
  <c r="D46" i="3"/>
  <c r="D50" i="3"/>
  <c r="D7" i="3"/>
  <c r="C8" i="3" s="1"/>
  <c r="E7" i="3"/>
  <c r="D10" i="3"/>
  <c r="D12" i="3"/>
  <c r="D14" i="3"/>
  <c r="D16" i="3"/>
  <c r="D18" i="3"/>
  <c r="D20" i="3"/>
  <c r="D22" i="3"/>
  <c r="D24" i="3"/>
  <c r="D26" i="3"/>
  <c r="D28" i="3"/>
  <c r="D30" i="3"/>
  <c r="D32" i="3"/>
  <c r="D34" i="3"/>
  <c r="D36" i="3"/>
  <c r="D38" i="3"/>
  <c r="D40" i="3"/>
  <c r="D42" i="3"/>
  <c r="D8" i="3"/>
  <c r="D9" i="3"/>
  <c r="D11" i="3"/>
  <c r="D13" i="3"/>
  <c r="D15" i="3"/>
  <c r="D17" i="3"/>
  <c r="D19" i="3"/>
  <c r="D21" i="3"/>
  <c r="D23" i="3"/>
  <c r="D25" i="3"/>
  <c r="D27" i="3"/>
  <c r="D29" i="3"/>
  <c r="D31" i="3"/>
  <c r="D33" i="3"/>
  <c r="D35" i="3"/>
  <c r="D37" i="3"/>
  <c r="D39" i="3"/>
  <c r="D41" i="3"/>
  <c r="C9" i="3" l="1"/>
  <c r="E9" i="3" s="1"/>
  <c r="F9" i="3" s="1"/>
  <c r="C8" i="5"/>
  <c r="E8" i="4"/>
  <c r="D8" i="4" s="1"/>
  <c r="C9" i="4" s="1"/>
  <c r="E9" i="4" s="1"/>
  <c r="D9" i="4" s="1"/>
  <c r="C10" i="4" s="1"/>
  <c r="E8" i="3"/>
  <c r="F8" i="3" s="1"/>
  <c r="B8" i="5"/>
  <c r="F7" i="3"/>
  <c r="D67" i="3"/>
  <c r="C10" i="3" l="1"/>
  <c r="E10" i="3" s="1"/>
  <c r="F10" i="3" s="1"/>
  <c r="B9" i="5"/>
  <c r="C9" i="5"/>
  <c r="C10" i="5"/>
  <c r="E10" i="4"/>
  <c r="D10" i="4" s="1"/>
  <c r="C11" i="4" s="1"/>
  <c r="C11" i="5" s="1"/>
  <c r="C11" i="3" l="1"/>
  <c r="E11" i="3" s="1"/>
  <c r="F11" i="3" s="1"/>
  <c r="B10" i="5"/>
  <c r="E11" i="4"/>
  <c r="D11" i="4" s="1"/>
  <c r="C12" i="4" s="1"/>
  <c r="C12" i="5" s="1"/>
  <c r="C12" i="3" l="1"/>
  <c r="E12" i="3" s="1"/>
  <c r="F12" i="3" s="1"/>
  <c r="B11" i="5"/>
  <c r="E12" i="4"/>
  <c r="D12" i="4" s="1"/>
  <c r="C13" i="4" s="1"/>
  <c r="C13" i="5" s="1"/>
  <c r="B12" i="5" l="1"/>
  <c r="C13" i="3"/>
  <c r="B13" i="5" s="1"/>
  <c r="E13" i="4"/>
  <c r="D13" i="4" s="1"/>
  <c r="C14" i="4" s="1"/>
  <c r="C14" i="5" s="1"/>
  <c r="E13" i="3"/>
  <c r="F13" i="3" s="1"/>
  <c r="C14" i="3" l="1"/>
  <c r="B14" i="5" s="1"/>
  <c r="E14" i="4"/>
  <c r="D14" i="4" s="1"/>
  <c r="C15" i="4" s="1"/>
  <c r="C15" i="5" s="1"/>
  <c r="E14" i="3" l="1"/>
  <c r="F14" i="3" s="1"/>
  <c r="C15" i="3"/>
  <c r="B15" i="5" s="1"/>
  <c r="E15" i="4"/>
  <c r="D15" i="4" s="1"/>
  <c r="C16" i="4" s="1"/>
  <c r="C16" i="5" s="1"/>
  <c r="E15" i="3"/>
  <c r="F15" i="3" s="1"/>
  <c r="C16" i="3" l="1"/>
  <c r="B16" i="5" s="1"/>
  <c r="E16" i="4"/>
  <c r="D16" i="4" s="1"/>
  <c r="C17" i="4" s="1"/>
  <c r="C17" i="5" s="1"/>
  <c r="E16" i="3"/>
  <c r="F16" i="3" s="1"/>
  <c r="C17" i="3" l="1"/>
  <c r="B17" i="5" s="1"/>
  <c r="E17" i="4"/>
  <c r="D17" i="4" s="1"/>
  <c r="C18" i="4" s="1"/>
  <c r="C18" i="5" s="1"/>
  <c r="E17" i="3"/>
  <c r="F17" i="3" s="1"/>
  <c r="C18" i="3" l="1"/>
  <c r="B18" i="5" s="1"/>
  <c r="E18" i="4"/>
  <c r="D18" i="4" s="1"/>
  <c r="C19" i="4" s="1"/>
  <c r="C19" i="5" s="1"/>
  <c r="E18" i="3"/>
  <c r="F18" i="3" s="1"/>
  <c r="C19" i="3" l="1"/>
  <c r="B19" i="5" s="1"/>
  <c r="E19" i="4"/>
  <c r="D19" i="4" s="1"/>
  <c r="C20" i="4" s="1"/>
  <c r="C20" i="5" s="1"/>
  <c r="E19" i="3"/>
  <c r="F19" i="3" s="1"/>
  <c r="C20" i="3" l="1"/>
  <c r="B20" i="5" s="1"/>
  <c r="E20" i="4"/>
  <c r="D20" i="4" s="1"/>
  <c r="C21" i="4" s="1"/>
  <c r="C21" i="5" s="1"/>
  <c r="E20" i="3"/>
  <c r="F20" i="3" s="1"/>
  <c r="C21" i="3"/>
  <c r="E21" i="4" l="1"/>
  <c r="D21" i="4" s="1"/>
  <c r="C22" i="4" s="1"/>
  <c r="C22" i="5" s="1"/>
  <c r="E21" i="3"/>
  <c r="F21" i="3" s="1"/>
  <c r="B21" i="5"/>
  <c r="C22" i="3"/>
  <c r="E22" i="4" l="1"/>
  <c r="D22" i="4" s="1"/>
  <c r="C23" i="4" s="1"/>
  <c r="C23" i="5" s="1"/>
  <c r="E22" i="3"/>
  <c r="F22" i="3" s="1"/>
  <c r="B22" i="5"/>
  <c r="C23" i="3"/>
  <c r="E23" i="4" l="1"/>
  <c r="D23" i="4" s="1"/>
  <c r="C24" i="4" s="1"/>
  <c r="C24" i="5" s="1"/>
  <c r="E23" i="3"/>
  <c r="F23" i="3" s="1"/>
  <c r="B23" i="5"/>
  <c r="C24" i="3"/>
  <c r="E24" i="4" l="1"/>
  <c r="D24" i="4" s="1"/>
  <c r="C25" i="4" s="1"/>
  <c r="C25" i="5" s="1"/>
  <c r="E24" i="3"/>
  <c r="F24" i="3" s="1"/>
  <c r="B24" i="5"/>
  <c r="C25" i="3"/>
  <c r="E25" i="4" l="1"/>
  <c r="D25" i="4" s="1"/>
  <c r="C26" i="4" s="1"/>
  <c r="C26" i="5" s="1"/>
  <c r="E25" i="3"/>
  <c r="F25" i="3" s="1"/>
  <c r="B25" i="5"/>
  <c r="C26" i="3"/>
  <c r="E26" i="4" l="1"/>
  <c r="D26" i="4" s="1"/>
  <c r="C27" i="4" s="1"/>
  <c r="C27" i="5" s="1"/>
  <c r="E26" i="3"/>
  <c r="F26" i="3" s="1"/>
  <c r="B26" i="5"/>
  <c r="C27" i="3"/>
  <c r="E27" i="4" l="1"/>
  <c r="D27" i="4" s="1"/>
  <c r="C28" i="4" s="1"/>
  <c r="C28" i="5" s="1"/>
  <c r="E27" i="3"/>
  <c r="F27" i="3" s="1"/>
  <c r="B27" i="5"/>
  <c r="C28" i="3"/>
  <c r="E28" i="4" l="1"/>
  <c r="D28" i="4" s="1"/>
  <c r="C29" i="4" s="1"/>
  <c r="C29" i="5" s="1"/>
  <c r="E28" i="3"/>
  <c r="F28" i="3" s="1"/>
  <c r="B28" i="5"/>
  <c r="C29" i="3"/>
  <c r="E29" i="4" l="1"/>
  <c r="D29" i="4" s="1"/>
  <c r="C30" i="4" s="1"/>
  <c r="C30" i="5" s="1"/>
  <c r="E29" i="3"/>
  <c r="F29" i="3" s="1"/>
  <c r="B29" i="5"/>
  <c r="C30" i="3"/>
  <c r="E30" i="4" l="1"/>
  <c r="D30" i="4" s="1"/>
  <c r="C31" i="4" s="1"/>
  <c r="C31" i="5" s="1"/>
  <c r="E30" i="3"/>
  <c r="F30" i="3" s="1"/>
  <c r="B30" i="5"/>
  <c r="C31" i="3"/>
  <c r="E31" i="4" l="1"/>
  <c r="D31" i="4" s="1"/>
  <c r="C32" i="4" s="1"/>
  <c r="C32" i="5" s="1"/>
  <c r="E31" i="3"/>
  <c r="F31" i="3" s="1"/>
  <c r="B31" i="5"/>
  <c r="C32" i="3"/>
  <c r="E32" i="4" l="1"/>
  <c r="D32" i="4" s="1"/>
  <c r="C33" i="4" s="1"/>
  <c r="C33" i="5" s="1"/>
  <c r="E32" i="3"/>
  <c r="F32" i="3" s="1"/>
  <c r="B32" i="5"/>
  <c r="C33" i="3"/>
  <c r="E33" i="4" l="1"/>
  <c r="D33" i="4" s="1"/>
  <c r="C34" i="4" s="1"/>
  <c r="C34" i="5" s="1"/>
  <c r="E33" i="3"/>
  <c r="F33" i="3" s="1"/>
  <c r="B33" i="5"/>
  <c r="C34" i="3"/>
  <c r="E34" i="4" l="1"/>
  <c r="D34" i="4" s="1"/>
  <c r="C35" i="4" s="1"/>
  <c r="C35" i="5" s="1"/>
  <c r="E34" i="3"/>
  <c r="F34" i="3" s="1"/>
  <c r="B34" i="5"/>
  <c r="C35" i="3"/>
  <c r="E35" i="4" l="1"/>
  <c r="D35" i="4" s="1"/>
  <c r="C36" i="4" s="1"/>
  <c r="C36" i="5" s="1"/>
  <c r="E35" i="3"/>
  <c r="F35" i="3" s="1"/>
  <c r="B35" i="5"/>
  <c r="C36" i="3"/>
  <c r="E36" i="4" l="1"/>
  <c r="D36" i="4" s="1"/>
  <c r="C37" i="4" s="1"/>
  <c r="C37" i="5" s="1"/>
  <c r="E36" i="3"/>
  <c r="F36" i="3" s="1"/>
  <c r="B36" i="5"/>
  <c r="C37" i="3"/>
  <c r="E37" i="4" l="1"/>
  <c r="D37" i="4" s="1"/>
  <c r="C38" i="4" s="1"/>
  <c r="C38" i="5" s="1"/>
  <c r="E37" i="3"/>
  <c r="F37" i="3" s="1"/>
  <c r="B37" i="5"/>
  <c r="C38" i="3"/>
  <c r="E38" i="4" l="1"/>
  <c r="D38" i="4" s="1"/>
  <c r="C39" i="4" s="1"/>
  <c r="C39" i="5" s="1"/>
  <c r="E38" i="3"/>
  <c r="F38" i="3" s="1"/>
  <c r="B38" i="5"/>
  <c r="C39" i="3"/>
  <c r="E39" i="4" l="1"/>
  <c r="D39" i="4" s="1"/>
  <c r="C40" i="4" s="1"/>
  <c r="C40" i="5" s="1"/>
  <c r="E39" i="3"/>
  <c r="F39" i="3" s="1"/>
  <c r="B39" i="5"/>
  <c r="C40" i="3"/>
  <c r="E40" i="4" l="1"/>
  <c r="D40" i="4" s="1"/>
  <c r="C41" i="4" s="1"/>
  <c r="C41" i="5" s="1"/>
  <c r="E40" i="3"/>
  <c r="F40" i="3" s="1"/>
  <c r="B40" i="5"/>
  <c r="C41" i="3"/>
  <c r="E41" i="4" l="1"/>
  <c r="D41" i="4" s="1"/>
  <c r="C42" i="4" s="1"/>
  <c r="C42" i="5" s="1"/>
  <c r="E41" i="3"/>
  <c r="F41" i="3" s="1"/>
  <c r="B41" i="5"/>
  <c r="C42" i="3"/>
  <c r="E42" i="4" l="1"/>
  <c r="D42" i="4" s="1"/>
  <c r="C43" i="4" s="1"/>
  <c r="C43" i="5" s="1"/>
  <c r="E42" i="3"/>
  <c r="F42" i="3" s="1"/>
  <c r="B42" i="5"/>
  <c r="C43" i="3"/>
  <c r="E43" i="4" l="1"/>
  <c r="D43" i="4" s="1"/>
  <c r="C44" i="4" s="1"/>
  <c r="C44" i="5" s="1"/>
  <c r="E43" i="3"/>
  <c r="F43" i="3" s="1"/>
  <c r="B43" i="5"/>
  <c r="C44" i="3"/>
  <c r="E44" i="4" l="1"/>
  <c r="D44" i="4" s="1"/>
  <c r="C45" i="4" s="1"/>
  <c r="C45" i="5" s="1"/>
  <c r="E44" i="3"/>
  <c r="F44" i="3" s="1"/>
  <c r="B44" i="5"/>
  <c r="C45" i="3"/>
  <c r="E45" i="4" l="1"/>
  <c r="D45" i="4" s="1"/>
  <c r="C46" i="4" s="1"/>
  <c r="C46" i="5" s="1"/>
  <c r="E45" i="3"/>
  <c r="F45" i="3" s="1"/>
  <c r="B45" i="5"/>
  <c r="C46" i="3"/>
  <c r="E46" i="4" l="1"/>
  <c r="D46" i="4" s="1"/>
  <c r="C47" i="4" s="1"/>
  <c r="C47" i="5" s="1"/>
  <c r="E46" i="3"/>
  <c r="F46" i="3" s="1"/>
  <c r="B46" i="5"/>
  <c r="C47" i="3"/>
  <c r="E47" i="4" l="1"/>
  <c r="D47" i="4" s="1"/>
  <c r="C48" i="4" s="1"/>
  <c r="C48" i="5" s="1"/>
  <c r="E47" i="3"/>
  <c r="F47" i="3" s="1"/>
  <c r="B47" i="5"/>
  <c r="C48" i="3"/>
  <c r="E48" i="4" l="1"/>
  <c r="D48" i="4" s="1"/>
  <c r="C49" i="4" s="1"/>
  <c r="C49" i="5" s="1"/>
  <c r="E48" i="3"/>
  <c r="F48" i="3" s="1"/>
  <c r="B48" i="5"/>
  <c r="C49" i="3"/>
  <c r="E49" i="4" l="1"/>
  <c r="D49" i="4" s="1"/>
  <c r="C50" i="4" s="1"/>
  <c r="C50" i="5" s="1"/>
  <c r="E49" i="3"/>
  <c r="F49" i="3" s="1"/>
  <c r="B49" i="5"/>
  <c r="C50" i="3"/>
  <c r="E50" i="4" l="1"/>
  <c r="D50" i="4" s="1"/>
  <c r="C51" i="4" s="1"/>
  <c r="C51" i="5" s="1"/>
  <c r="E50" i="3"/>
  <c r="F50" i="3" s="1"/>
  <c r="B50" i="5"/>
  <c r="C51" i="3"/>
  <c r="E51" i="4" l="1"/>
  <c r="D51" i="4" s="1"/>
  <c r="C52" i="4" s="1"/>
  <c r="C52" i="5" s="1"/>
  <c r="E51" i="3"/>
  <c r="F51" i="3" s="1"/>
  <c r="B51" i="5"/>
  <c r="C52" i="3"/>
  <c r="E52" i="4" l="1"/>
  <c r="D52" i="4" s="1"/>
  <c r="C53" i="4" s="1"/>
  <c r="C53" i="5" s="1"/>
  <c r="E52" i="3"/>
  <c r="F52" i="3" s="1"/>
  <c r="B52" i="5"/>
  <c r="C53" i="3"/>
  <c r="E53" i="4" l="1"/>
  <c r="D53" i="4" s="1"/>
  <c r="C54" i="4" s="1"/>
  <c r="C54" i="5" s="1"/>
  <c r="E53" i="3"/>
  <c r="F53" i="3" s="1"/>
  <c r="B53" i="5"/>
  <c r="C54" i="3"/>
  <c r="E54" i="4" l="1"/>
  <c r="D54" i="4" s="1"/>
  <c r="C55" i="4" s="1"/>
  <c r="C55" i="5" s="1"/>
  <c r="E54" i="3"/>
  <c r="F54" i="3" s="1"/>
  <c r="B54" i="5"/>
  <c r="C55" i="3"/>
  <c r="E55" i="4" l="1"/>
  <c r="D55" i="4" s="1"/>
  <c r="C56" i="4" s="1"/>
  <c r="C56" i="5" s="1"/>
  <c r="E55" i="3"/>
  <c r="F55" i="3" s="1"/>
  <c r="B55" i="5"/>
  <c r="C56" i="3"/>
  <c r="E56" i="4" l="1"/>
  <c r="D56" i="4" s="1"/>
  <c r="C57" i="4" s="1"/>
  <c r="C57" i="5" s="1"/>
  <c r="E56" i="3"/>
  <c r="F56" i="3" s="1"/>
  <c r="B56" i="5"/>
  <c r="C57" i="3"/>
  <c r="E57" i="4" l="1"/>
  <c r="D57" i="4" s="1"/>
  <c r="C58" i="4" s="1"/>
  <c r="C58" i="5" s="1"/>
  <c r="E57" i="3"/>
  <c r="F57" i="3" s="1"/>
  <c r="B57" i="5"/>
  <c r="C58" i="3"/>
  <c r="E58" i="4" l="1"/>
  <c r="D58" i="4" s="1"/>
  <c r="C59" i="4" s="1"/>
  <c r="C59" i="5" s="1"/>
  <c r="E58" i="3"/>
  <c r="F58" i="3" s="1"/>
  <c r="B58" i="5"/>
  <c r="C59" i="3"/>
  <c r="E59" i="4" l="1"/>
  <c r="D59" i="4" s="1"/>
  <c r="C60" i="4" s="1"/>
  <c r="C60" i="5" s="1"/>
  <c r="E59" i="3"/>
  <c r="F59" i="3" s="1"/>
  <c r="B59" i="5"/>
  <c r="C60" i="3"/>
  <c r="E60" i="4" l="1"/>
  <c r="D60" i="4" s="1"/>
  <c r="C61" i="4" s="1"/>
  <c r="C61" i="5" s="1"/>
  <c r="E60" i="3"/>
  <c r="F60" i="3" s="1"/>
  <c r="B60" i="5"/>
  <c r="C61" i="3"/>
  <c r="E61" i="4" l="1"/>
  <c r="D61" i="4" s="1"/>
  <c r="C62" i="4" s="1"/>
  <c r="C62" i="5" s="1"/>
  <c r="E61" i="3"/>
  <c r="F61" i="3" s="1"/>
  <c r="B61" i="5"/>
  <c r="C62" i="3"/>
  <c r="E62" i="4" l="1"/>
  <c r="D62" i="4" s="1"/>
  <c r="C63" i="4" s="1"/>
  <c r="C63" i="5" s="1"/>
  <c r="E62" i="3"/>
  <c r="F62" i="3" s="1"/>
  <c r="B62" i="5"/>
  <c r="C63" i="3"/>
  <c r="E63" i="4" l="1"/>
  <c r="D63" i="4" s="1"/>
  <c r="C64" i="4" s="1"/>
  <c r="C64" i="5" s="1"/>
  <c r="E63" i="3"/>
  <c r="F63" i="3" s="1"/>
  <c r="B63" i="5"/>
  <c r="C64" i="3"/>
  <c r="E64" i="4" l="1"/>
  <c r="D64" i="4" s="1"/>
  <c r="C65" i="4" s="1"/>
  <c r="C65" i="5" s="1"/>
  <c r="E64" i="3"/>
  <c r="F64" i="3" s="1"/>
  <c r="B64" i="5"/>
  <c r="C65" i="3"/>
  <c r="E65" i="4" l="1"/>
  <c r="D65" i="4" s="1"/>
  <c r="C66" i="4" s="1"/>
  <c r="E66" i="4" s="1"/>
  <c r="D66" i="4" s="1"/>
  <c r="D67" i="4" s="1"/>
  <c r="E65" i="3"/>
  <c r="F65" i="3" s="1"/>
  <c r="B65" i="5"/>
  <c r="F67" i="4"/>
  <c r="C14" i="7" s="1"/>
  <c r="C15" i="7" s="1"/>
  <c r="C66" i="3"/>
  <c r="C66" i="5" l="1"/>
  <c r="C17" i="7"/>
  <c r="C16" i="7"/>
  <c r="E67" i="4"/>
  <c r="E66" i="3"/>
  <c r="E67" i="3" s="1"/>
  <c r="B66" i="5"/>
  <c r="F66" i="3"/>
  <c r="F67" i="3" s="1"/>
  <c r="B14" i="7" s="1"/>
  <c r="B15" i="7" s="1"/>
  <c r="B17" i="7" l="1"/>
  <c r="B16" i="7"/>
</calcChain>
</file>

<file path=xl/sharedStrings.xml><?xml version="1.0" encoding="utf-8"?>
<sst xmlns="http://schemas.openxmlformats.org/spreadsheetml/2006/main" count="243" uniqueCount="102">
  <si>
    <t>Program liczący koszty kredytu</t>
  </si>
  <si>
    <t>Autor: Maciej Skudlik</t>
  </si>
  <si>
    <t>Copyright 2014</t>
  </si>
  <si>
    <t>Dane kredytu</t>
  </si>
  <si>
    <t>Waluta</t>
  </si>
  <si>
    <t>Kwota</t>
  </si>
  <si>
    <t>Oprocentowanie</t>
  </si>
  <si>
    <t>Prowizja</t>
  </si>
  <si>
    <t>Okres kredytowania</t>
  </si>
  <si>
    <t>złoty polski</t>
  </si>
  <si>
    <t>euro</t>
  </si>
  <si>
    <t>dolar amerykański</t>
  </si>
  <si>
    <t>funt brytyjski</t>
  </si>
  <si>
    <t>frank szwajcarski</t>
  </si>
  <si>
    <t>Przebieg kredytu - wersja z ratą malejącą</t>
  </si>
  <si>
    <t>Nr raty/miesiąc</t>
  </si>
  <si>
    <t>Stan zadłużenia</t>
  </si>
  <si>
    <t>Spłata kapitału</t>
  </si>
  <si>
    <t>Razem rata</t>
  </si>
  <si>
    <t>Rata 1</t>
  </si>
  <si>
    <t>Rata 2</t>
  </si>
  <si>
    <t>Rata 3</t>
  </si>
  <si>
    <t>Rata 4</t>
  </si>
  <si>
    <t>Rata 5</t>
  </si>
  <si>
    <t>Rata 6</t>
  </si>
  <si>
    <t>Rata 7</t>
  </si>
  <si>
    <t>Rata 8</t>
  </si>
  <si>
    <t>Rata 9</t>
  </si>
  <si>
    <t>Rata 10</t>
  </si>
  <si>
    <t>Rata 11</t>
  </si>
  <si>
    <t>Rata 12</t>
  </si>
  <si>
    <t>Rata 13</t>
  </si>
  <si>
    <t>Rata 14</t>
  </si>
  <si>
    <t>Rata 15</t>
  </si>
  <si>
    <t>Rata 16</t>
  </si>
  <si>
    <t>Rata 17</t>
  </si>
  <si>
    <t>Rata 18</t>
  </si>
  <si>
    <t>Rata 19</t>
  </si>
  <si>
    <t>Rata 20</t>
  </si>
  <si>
    <t>Rata 21</t>
  </si>
  <si>
    <t>Rata 22</t>
  </si>
  <si>
    <t>Rata 23</t>
  </si>
  <si>
    <t>Rata 24</t>
  </si>
  <si>
    <t>Rata 25</t>
  </si>
  <si>
    <t>Rata 26</t>
  </si>
  <si>
    <t>Rata 27</t>
  </si>
  <si>
    <t>Rata 28</t>
  </si>
  <si>
    <t>Rata 29</t>
  </si>
  <si>
    <t>Rata 30</t>
  </si>
  <si>
    <t>Rata 31</t>
  </si>
  <si>
    <t>Rata 32</t>
  </si>
  <si>
    <t>Rata 33</t>
  </si>
  <si>
    <t>Rata 34</t>
  </si>
  <si>
    <t>Rata 35</t>
  </si>
  <si>
    <t>Rata 36</t>
  </si>
  <si>
    <t>Rata 37</t>
  </si>
  <si>
    <t>Rata 38</t>
  </si>
  <si>
    <t>Rata 39</t>
  </si>
  <si>
    <t>Rata 40</t>
  </si>
  <si>
    <t>Rata 41</t>
  </si>
  <si>
    <t>Rata 42</t>
  </si>
  <si>
    <t>Rata 43</t>
  </si>
  <si>
    <t>Rata 44</t>
  </si>
  <si>
    <t>Rata 45</t>
  </si>
  <si>
    <t>Rata 46</t>
  </si>
  <si>
    <t>Rata 47</t>
  </si>
  <si>
    <t>Rata 48</t>
  </si>
  <si>
    <t>Rata 49</t>
  </si>
  <si>
    <t>Rata 50</t>
  </si>
  <si>
    <t>Rata 51</t>
  </si>
  <si>
    <t>Rata 52</t>
  </si>
  <si>
    <t>Rata 53</t>
  </si>
  <si>
    <t>Rata 54</t>
  </si>
  <si>
    <t>Rata 55</t>
  </si>
  <si>
    <t>Rata 56</t>
  </si>
  <si>
    <t>Rata 57</t>
  </si>
  <si>
    <t>Rata 58</t>
  </si>
  <si>
    <t>Rata 59</t>
  </si>
  <si>
    <t>Rata 60</t>
  </si>
  <si>
    <t>Razem</t>
  </si>
  <si>
    <t>Waluta kredytu</t>
  </si>
  <si>
    <t>- - -</t>
  </si>
  <si>
    <t>Spłata odsetek/prowizji</t>
  </si>
  <si>
    <t>Przebieg kredytu - wersja z ratą stałą</t>
  </si>
  <si>
    <t>Przebieg stanu zadłużenia</t>
  </si>
  <si>
    <t>Kredyt z ratą malejącą</t>
  </si>
  <si>
    <t>Kredyt z ratą stałą</t>
  </si>
  <si>
    <t>Podsumowanie kredytu</t>
  </si>
  <si>
    <t>Kwota kredytu</t>
  </si>
  <si>
    <t>Okres</t>
  </si>
  <si>
    <t>Łączna wartość spłat</t>
  </si>
  <si>
    <t>Koszt kredytu</t>
  </si>
  <si>
    <t>RSO</t>
  </si>
  <si>
    <t>Dane</t>
  </si>
  <si>
    <t>PODSUMOWANIE</t>
  </si>
  <si>
    <t>ZAŁOŻENIA</t>
  </si>
  <si>
    <t>[w procentach]</t>
  </si>
  <si>
    <t>Spis treści:</t>
  </si>
  <si>
    <t>Przebieg kredytu - raty malejące</t>
  </si>
  <si>
    <t>Przebieg kredytu - raty stałe</t>
  </si>
  <si>
    <t>Podsumowanie</t>
  </si>
  <si>
    <t>Powrót do spisu treści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</si>
</sst>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2"/>
      <charset val="238"/>
    </font>
    <font>
      <sz val="14"/>
      <color theme="1"/>
      <name val="Times New Roman"/>
      <family val="2"/>
      <charset val="238"/>
    </font>
    <font>
      <sz val="8"/>
      <name val="Tahoma"/>
      <family val="2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u/>
      <sz val="12"/>
      <color theme="10"/>
      <name val="Times New Roman"/>
      <family val="2"/>
      <charset val="238"/>
    </font>
    <font>
      <b/>
      <sz val="20"/>
      <color theme="1"/>
      <name val="Times New Roman"/>
      <family val="1"/>
      <charset val="238"/>
    </font>
    <font>
      <u/>
      <sz val="20"/>
      <color theme="10"/>
      <name val="Times New Roman"/>
      <family val="1"/>
      <charset val="238"/>
    </font>
    <font>
      <u/>
      <sz val="14"/>
      <color theme="10"/>
      <name val="Times New Roman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3" fontId="3" fillId="0" borderId="0" xfId="0" applyNumberFormat="1" applyFont="1" applyProtection="1">
      <protection locked="0"/>
    </xf>
    <xf numFmtId="3" fontId="3" fillId="0" borderId="0" xfId="0" applyNumberFormat="1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0" fillId="0" borderId="0" xfId="0" quotePrefix="1" applyNumberFormat="1" applyAlignment="1">
      <alignment horizontal="right"/>
    </xf>
    <xf numFmtId="3" fontId="5" fillId="0" borderId="0" xfId="0" applyNumberFormat="1" applyFont="1" applyAlignment="1">
      <alignment horizontal="center"/>
    </xf>
    <xf numFmtId="3" fontId="6" fillId="0" borderId="0" xfId="0" applyNumberFormat="1" applyFont="1"/>
    <xf numFmtId="3" fontId="7" fillId="0" borderId="0" xfId="0" applyNumberFormat="1" applyFont="1"/>
    <xf numFmtId="3" fontId="6" fillId="0" borderId="0" xfId="0" applyNumberFormat="1" applyFont="1" applyAlignment="1">
      <alignment horizontal="right"/>
    </xf>
    <xf numFmtId="3" fontId="6" fillId="0" borderId="1" xfId="2" applyNumberFormat="1" applyFont="1"/>
    <xf numFmtId="3" fontId="6" fillId="0" borderId="1" xfId="2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164" fontId="6" fillId="0" borderId="1" xfId="1" applyNumberFormat="1" applyFont="1" applyBorder="1" applyAlignment="1">
      <alignment horizontal="right"/>
    </xf>
    <xf numFmtId="3" fontId="6" fillId="0" borderId="0" xfId="2" applyNumberFormat="1" applyFont="1" applyFill="1" applyBorder="1"/>
    <xf numFmtId="3" fontId="8" fillId="0" borderId="0" xfId="0" applyNumberFormat="1" applyFont="1"/>
    <xf numFmtId="0" fontId="11" fillId="0" borderId="0" xfId="0" applyFont="1"/>
    <xf numFmtId="0" fontId="12" fillId="0" borderId="0" xfId="3" applyFont="1" applyAlignment="1" applyProtection="1">
      <protection locked="0"/>
    </xf>
    <xf numFmtId="3" fontId="13" fillId="0" borderId="0" xfId="3" applyNumberFormat="1" applyFont="1" applyAlignment="1" applyProtection="1">
      <alignment vertical="top"/>
      <protection locked="0"/>
    </xf>
    <xf numFmtId="3" fontId="3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3" fontId="13" fillId="0" borderId="0" xfId="3" applyNumberFormat="1" applyFont="1" applyAlignment="1" applyProtection="1">
      <alignment horizontal="left" vertical="top"/>
      <protection locked="0"/>
    </xf>
    <xf numFmtId="0" fontId="9" fillId="0" borderId="0" xfId="0" applyFont="1" applyAlignment="1">
      <alignment horizontal="center"/>
    </xf>
    <xf numFmtId="3" fontId="8" fillId="0" borderId="0" xfId="0" applyNumberFormat="1" applyFont="1" applyAlignment="1">
      <alignment horizontal="center"/>
    </xf>
  </cellXfs>
  <cellStyles count="4">
    <cellStyle name="Hiperłącze" xfId="3" builtinId="8"/>
    <cellStyle name="Normalny" xfId="0" builtinId="0"/>
    <cellStyle name="Procentowy" xfId="1" builtinId="5"/>
    <cellStyle name="Suma" xfId="2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'Stan zadłużenia'!$B$6</c:f>
              <c:strCache>
                <c:ptCount val="1"/>
                <c:pt idx="0">
                  <c:v>Kredyt z ratą malejącą</c:v>
                </c:pt>
              </c:strCache>
            </c:strRef>
          </c:tx>
          <c:invertIfNegative val="0"/>
          <c:cat>
            <c:strRef>
              <c:f>'Stan zadłużenia'!$A$7:$A$66</c:f>
              <c:strCache>
                <c:ptCount val="60"/>
                <c:pt idx="0">
                  <c:v>Rata 1</c:v>
                </c:pt>
                <c:pt idx="1">
                  <c:v>Rata 2</c:v>
                </c:pt>
                <c:pt idx="2">
                  <c:v>Rata 3</c:v>
                </c:pt>
                <c:pt idx="3">
                  <c:v>Rata 4</c:v>
                </c:pt>
                <c:pt idx="4">
                  <c:v>Rata 5</c:v>
                </c:pt>
                <c:pt idx="5">
                  <c:v>Rata 6</c:v>
                </c:pt>
                <c:pt idx="6">
                  <c:v>Rata 7</c:v>
                </c:pt>
                <c:pt idx="7">
                  <c:v>Rata 8</c:v>
                </c:pt>
                <c:pt idx="8">
                  <c:v>Rata 9</c:v>
                </c:pt>
                <c:pt idx="9">
                  <c:v>Rata 10</c:v>
                </c:pt>
                <c:pt idx="10">
                  <c:v>Rata 11</c:v>
                </c:pt>
                <c:pt idx="11">
                  <c:v>Rata 12</c:v>
                </c:pt>
                <c:pt idx="12">
                  <c:v>Rata 13</c:v>
                </c:pt>
                <c:pt idx="13">
                  <c:v>Rata 14</c:v>
                </c:pt>
                <c:pt idx="14">
                  <c:v>Rata 15</c:v>
                </c:pt>
                <c:pt idx="15">
                  <c:v>Rata 16</c:v>
                </c:pt>
                <c:pt idx="16">
                  <c:v>Rata 17</c:v>
                </c:pt>
                <c:pt idx="17">
                  <c:v>Rata 18</c:v>
                </c:pt>
                <c:pt idx="18">
                  <c:v>Rata 19</c:v>
                </c:pt>
                <c:pt idx="19">
                  <c:v>Rata 20</c:v>
                </c:pt>
                <c:pt idx="20">
                  <c:v>Rata 21</c:v>
                </c:pt>
                <c:pt idx="21">
                  <c:v>Rata 22</c:v>
                </c:pt>
                <c:pt idx="22">
                  <c:v>Rata 23</c:v>
                </c:pt>
                <c:pt idx="23">
                  <c:v>Rata 24</c:v>
                </c:pt>
                <c:pt idx="24">
                  <c:v>Rata 25</c:v>
                </c:pt>
                <c:pt idx="25">
                  <c:v>Rata 26</c:v>
                </c:pt>
                <c:pt idx="26">
                  <c:v>Rata 27</c:v>
                </c:pt>
                <c:pt idx="27">
                  <c:v>Rata 28</c:v>
                </c:pt>
                <c:pt idx="28">
                  <c:v>Rata 29</c:v>
                </c:pt>
                <c:pt idx="29">
                  <c:v>Rata 30</c:v>
                </c:pt>
                <c:pt idx="30">
                  <c:v>Rata 31</c:v>
                </c:pt>
                <c:pt idx="31">
                  <c:v>Rata 32</c:v>
                </c:pt>
                <c:pt idx="32">
                  <c:v>Rata 33</c:v>
                </c:pt>
                <c:pt idx="33">
                  <c:v>Rata 34</c:v>
                </c:pt>
                <c:pt idx="34">
                  <c:v>Rata 35</c:v>
                </c:pt>
                <c:pt idx="35">
                  <c:v>Rata 36</c:v>
                </c:pt>
                <c:pt idx="36">
                  <c:v>Rata 37</c:v>
                </c:pt>
                <c:pt idx="37">
                  <c:v>Rata 38</c:v>
                </c:pt>
                <c:pt idx="38">
                  <c:v>Rata 39</c:v>
                </c:pt>
                <c:pt idx="39">
                  <c:v>Rata 40</c:v>
                </c:pt>
                <c:pt idx="40">
                  <c:v>Rata 41</c:v>
                </c:pt>
                <c:pt idx="41">
                  <c:v>Rata 42</c:v>
                </c:pt>
                <c:pt idx="42">
                  <c:v>Rata 43</c:v>
                </c:pt>
                <c:pt idx="43">
                  <c:v>Rata 44</c:v>
                </c:pt>
                <c:pt idx="44">
                  <c:v>Rata 45</c:v>
                </c:pt>
                <c:pt idx="45">
                  <c:v>Rata 46</c:v>
                </c:pt>
                <c:pt idx="46">
                  <c:v>Rata 47</c:v>
                </c:pt>
                <c:pt idx="47">
                  <c:v>Rata 48</c:v>
                </c:pt>
                <c:pt idx="48">
                  <c:v>Rata 49</c:v>
                </c:pt>
                <c:pt idx="49">
                  <c:v>Rata 50</c:v>
                </c:pt>
                <c:pt idx="50">
                  <c:v>Rata 51</c:v>
                </c:pt>
                <c:pt idx="51">
                  <c:v>Rata 52</c:v>
                </c:pt>
                <c:pt idx="52">
                  <c:v>Rata 53</c:v>
                </c:pt>
                <c:pt idx="53">
                  <c:v>Rata 54</c:v>
                </c:pt>
                <c:pt idx="54">
                  <c:v>Rata 55</c:v>
                </c:pt>
                <c:pt idx="55">
                  <c:v>Rata 56</c:v>
                </c:pt>
                <c:pt idx="56">
                  <c:v>Rata 57</c:v>
                </c:pt>
                <c:pt idx="57">
                  <c:v>Rata 58</c:v>
                </c:pt>
                <c:pt idx="58">
                  <c:v>Rata 59</c:v>
                </c:pt>
                <c:pt idx="59">
                  <c:v>Rata 60</c:v>
                </c:pt>
              </c:strCache>
            </c:strRef>
          </c:cat>
          <c:val>
            <c:numRef>
              <c:f>'Stan zadłużenia'!$B$7:$B$66</c:f>
              <c:numCache>
                <c:formatCode>#,##0</c:formatCode>
                <c:ptCount val="60"/>
                <c:pt idx="0">
                  <c:v>102000</c:v>
                </c:pt>
                <c:pt idx="1">
                  <c:v>100300</c:v>
                </c:pt>
                <c:pt idx="2">
                  <c:v>98600</c:v>
                </c:pt>
                <c:pt idx="3">
                  <c:v>96900</c:v>
                </c:pt>
                <c:pt idx="4">
                  <c:v>95200</c:v>
                </c:pt>
                <c:pt idx="5">
                  <c:v>93500</c:v>
                </c:pt>
                <c:pt idx="6">
                  <c:v>91800</c:v>
                </c:pt>
                <c:pt idx="7">
                  <c:v>90100</c:v>
                </c:pt>
                <c:pt idx="8">
                  <c:v>88400</c:v>
                </c:pt>
                <c:pt idx="9">
                  <c:v>86700</c:v>
                </c:pt>
                <c:pt idx="10">
                  <c:v>85000</c:v>
                </c:pt>
                <c:pt idx="11">
                  <c:v>83300</c:v>
                </c:pt>
                <c:pt idx="12">
                  <c:v>81600</c:v>
                </c:pt>
                <c:pt idx="13">
                  <c:v>79900</c:v>
                </c:pt>
                <c:pt idx="14">
                  <c:v>78200</c:v>
                </c:pt>
                <c:pt idx="15">
                  <c:v>76500</c:v>
                </c:pt>
                <c:pt idx="16">
                  <c:v>74800</c:v>
                </c:pt>
                <c:pt idx="17">
                  <c:v>73100</c:v>
                </c:pt>
                <c:pt idx="18">
                  <c:v>71400</c:v>
                </c:pt>
                <c:pt idx="19">
                  <c:v>69700</c:v>
                </c:pt>
                <c:pt idx="20">
                  <c:v>68000</c:v>
                </c:pt>
                <c:pt idx="21">
                  <c:v>66300</c:v>
                </c:pt>
                <c:pt idx="22">
                  <c:v>64600</c:v>
                </c:pt>
                <c:pt idx="23">
                  <c:v>62900</c:v>
                </c:pt>
                <c:pt idx="24">
                  <c:v>61200</c:v>
                </c:pt>
                <c:pt idx="25">
                  <c:v>59500</c:v>
                </c:pt>
                <c:pt idx="26">
                  <c:v>57800</c:v>
                </c:pt>
                <c:pt idx="27">
                  <c:v>56100</c:v>
                </c:pt>
                <c:pt idx="28">
                  <c:v>54400</c:v>
                </c:pt>
                <c:pt idx="29">
                  <c:v>52700</c:v>
                </c:pt>
                <c:pt idx="30">
                  <c:v>51000</c:v>
                </c:pt>
                <c:pt idx="31">
                  <c:v>49300</c:v>
                </c:pt>
                <c:pt idx="32">
                  <c:v>47600</c:v>
                </c:pt>
                <c:pt idx="33">
                  <c:v>45900</c:v>
                </c:pt>
                <c:pt idx="34">
                  <c:v>44200</c:v>
                </c:pt>
                <c:pt idx="35">
                  <c:v>42500</c:v>
                </c:pt>
                <c:pt idx="36">
                  <c:v>40800</c:v>
                </c:pt>
                <c:pt idx="37">
                  <c:v>39100</c:v>
                </c:pt>
                <c:pt idx="38">
                  <c:v>37400</c:v>
                </c:pt>
                <c:pt idx="39">
                  <c:v>35700</c:v>
                </c:pt>
                <c:pt idx="40">
                  <c:v>34000</c:v>
                </c:pt>
                <c:pt idx="41">
                  <c:v>32300</c:v>
                </c:pt>
                <c:pt idx="42">
                  <c:v>30600</c:v>
                </c:pt>
                <c:pt idx="43">
                  <c:v>28900</c:v>
                </c:pt>
                <c:pt idx="44">
                  <c:v>27200</c:v>
                </c:pt>
                <c:pt idx="45">
                  <c:v>25500</c:v>
                </c:pt>
                <c:pt idx="46">
                  <c:v>23800</c:v>
                </c:pt>
                <c:pt idx="47">
                  <c:v>22100</c:v>
                </c:pt>
                <c:pt idx="48">
                  <c:v>20400</c:v>
                </c:pt>
                <c:pt idx="49">
                  <c:v>18700</c:v>
                </c:pt>
                <c:pt idx="50">
                  <c:v>17000</c:v>
                </c:pt>
                <c:pt idx="51">
                  <c:v>15300</c:v>
                </c:pt>
                <c:pt idx="52">
                  <c:v>13600</c:v>
                </c:pt>
                <c:pt idx="53">
                  <c:v>11900</c:v>
                </c:pt>
                <c:pt idx="54">
                  <c:v>10200</c:v>
                </c:pt>
                <c:pt idx="55">
                  <c:v>8500</c:v>
                </c:pt>
                <c:pt idx="56">
                  <c:v>6800</c:v>
                </c:pt>
                <c:pt idx="57">
                  <c:v>5100</c:v>
                </c:pt>
                <c:pt idx="58">
                  <c:v>3400</c:v>
                </c:pt>
                <c:pt idx="59">
                  <c:v>1700</c:v>
                </c:pt>
              </c:numCache>
            </c:numRef>
          </c:val>
        </c:ser>
        <c:ser>
          <c:idx val="1"/>
          <c:order val="1"/>
          <c:tx>
            <c:strRef>
              <c:f>'Stan zadłużenia'!$C$6</c:f>
              <c:strCache>
                <c:ptCount val="1"/>
                <c:pt idx="0">
                  <c:v>Kredyt z ratą stałą</c:v>
                </c:pt>
              </c:strCache>
            </c:strRef>
          </c:tx>
          <c:invertIfNegative val="0"/>
          <c:cat>
            <c:strRef>
              <c:f>'Stan zadłużenia'!$A$7:$A$66</c:f>
              <c:strCache>
                <c:ptCount val="60"/>
                <c:pt idx="0">
                  <c:v>Rata 1</c:v>
                </c:pt>
                <c:pt idx="1">
                  <c:v>Rata 2</c:v>
                </c:pt>
                <c:pt idx="2">
                  <c:v>Rata 3</c:v>
                </c:pt>
                <c:pt idx="3">
                  <c:v>Rata 4</c:v>
                </c:pt>
                <c:pt idx="4">
                  <c:v>Rata 5</c:v>
                </c:pt>
                <c:pt idx="5">
                  <c:v>Rata 6</c:v>
                </c:pt>
                <c:pt idx="6">
                  <c:v>Rata 7</c:v>
                </c:pt>
                <c:pt idx="7">
                  <c:v>Rata 8</c:v>
                </c:pt>
                <c:pt idx="8">
                  <c:v>Rata 9</c:v>
                </c:pt>
                <c:pt idx="9">
                  <c:v>Rata 10</c:v>
                </c:pt>
                <c:pt idx="10">
                  <c:v>Rata 11</c:v>
                </c:pt>
                <c:pt idx="11">
                  <c:v>Rata 12</c:v>
                </c:pt>
                <c:pt idx="12">
                  <c:v>Rata 13</c:v>
                </c:pt>
                <c:pt idx="13">
                  <c:v>Rata 14</c:v>
                </c:pt>
                <c:pt idx="14">
                  <c:v>Rata 15</c:v>
                </c:pt>
                <c:pt idx="15">
                  <c:v>Rata 16</c:v>
                </c:pt>
                <c:pt idx="16">
                  <c:v>Rata 17</c:v>
                </c:pt>
                <c:pt idx="17">
                  <c:v>Rata 18</c:v>
                </c:pt>
                <c:pt idx="18">
                  <c:v>Rata 19</c:v>
                </c:pt>
                <c:pt idx="19">
                  <c:v>Rata 20</c:v>
                </c:pt>
                <c:pt idx="20">
                  <c:v>Rata 21</c:v>
                </c:pt>
                <c:pt idx="21">
                  <c:v>Rata 22</c:v>
                </c:pt>
                <c:pt idx="22">
                  <c:v>Rata 23</c:v>
                </c:pt>
                <c:pt idx="23">
                  <c:v>Rata 24</c:v>
                </c:pt>
                <c:pt idx="24">
                  <c:v>Rata 25</c:v>
                </c:pt>
                <c:pt idx="25">
                  <c:v>Rata 26</c:v>
                </c:pt>
                <c:pt idx="26">
                  <c:v>Rata 27</c:v>
                </c:pt>
                <c:pt idx="27">
                  <c:v>Rata 28</c:v>
                </c:pt>
                <c:pt idx="28">
                  <c:v>Rata 29</c:v>
                </c:pt>
                <c:pt idx="29">
                  <c:v>Rata 30</c:v>
                </c:pt>
                <c:pt idx="30">
                  <c:v>Rata 31</c:v>
                </c:pt>
                <c:pt idx="31">
                  <c:v>Rata 32</c:v>
                </c:pt>
                <c:pt idx="32">
                  <c:v>Rata 33</c:v>
                </c:pt>
                <c:pt idx="33">
                  <c:v>Rata 34</c:v>
                </c:pt>
                <c:pt idx="34">
                  <c:v>Rata 35</c:v>
                </c:pt>
                <c:pt idx="35">
                  <c:v>Rata 36</c:v>
                </c:pt>
                <c:pt idx="36">
                  <c:v>Rata 37</c:v>
                </c:pt>
                <c:pt idx="37">
                  <c:v>Rata 38</c:v>
                </c:pt>
                <c:pt idx="38">
                  <c:v>Rata 39</c:v>
                </c:pt>
                <c:pt idx="39">
                  <c:v>Rata 40</c:v>
                </c:pt>
                <c:pt idx="40">
                  <c:v>Rata 41</c:v>
                </c:pt>
                <c:pt idx="41">
                  <c:v>Rata 42</c:v>
                </c:pt>
                <c:pt idx="42">
                  <c:v>Rata 43</c:v>
                </c:pt>
                <c:pt idx="43">
                  <c:v>Rata 44</c:v>
                </c:pt>
                <c:pt idx="44">
                  <c:v>Rata 45</c:v>
                </c:pt>
                <c:pt idx="45">
                  <c:v>Rata 46</c:v>
                </c:pt>
                <c:pt idx="46">
                  <c:v>Rata 47</c:v>
                </c:pt>
                <c:pt idx="47">
                  <c:v>Rata 48</c:v>
                </c:pt>
                <c:pt idx="48">
                  <c:v>Rata 49</c:v>
                </c:pt>
                <c:pt idx="49">
                  <c:v>Rata 50</c:v>
                </c:pt>
                <c:pt idx="50">
                  <c:v>Rata 51</c:v>
                </c:pt>
                <c:pt idx="51">
                  <c:v>Rata 52</c:v>
                </c:pt>
                <c:pt idx="52">
                  <c:v>Rata 53</c:v>
                </c:pt>
                <c:pt idx="53">
                  <c:v>Rata 54</c:v>
                </c:pt>
                <c:pt idx="54">
                  <c:v>Rata 55</c:v>
                </c:pt>
                <c:pt idx="55">
                  <c:v>Rata 56</c:v>
                </c:pt>
                <c:pt idx="56">
                  <c:v>Rata 57</c:v>
                </c:pt>
                <c:pt idx="57">
                  <c:v>Rata 58</c:v>
                </c:pt>
                <c:pt idx="58">
                  <c:v>Rata 59</c:v>
                </c:pt>
                <c:pt idx="59">
                  <c:v>Rata 60</c:v>
                </c:pt>
              </c:strCache>
            </c:strRef>
          </c:cat>
          <c:val>
            <c:numRef>
              <c:f>'Stan zadłużenia'!$C$7:$C$66</c:f>
              <c:numCache>
                <c:formatCode>#,##0</c:formatCode>
                <c:ptCount val="60"/>
                <c:pt idx="0">
                  <c:v>102000</c:v>
                </c:pt>
                <c:pt idx="1">
                  <c:v>100538.05424399835</c:v>
                </c:pt>
                <c:pt idx="2">
                  <c:v>99068.798759216705</c:v>
                </c:pt>
                <c:pt idx="3">
                  <c:v>97592.196997011139</c:v>
                </c:pt>
                <c:pt idx="4">
                  <c:v>96108.212225994546</c:v>
                </c:pt>
                <c:pt idx="5">
                  <c:v>94616.807531122875</c:v>
                </c:pt>
                <c:pt idx="6">
                  <c:v>93117.945812776845</c:v>
                </c:pt>
                <c:pt idx="7">
                  <c:v>91611.589785839082</c:v>
                </c:pt>
                <c:pt idx="8">
                  <c:v>90097.701978766636</c:v>
                </c:pt>
                <c:pt idx="9">
                  <c:v>88576.244732658815</c:v>
                </c:pt>
                <c:pt idx="10">
                  <c:v>87047.180200320465</c:v>
                </c:pt>
                <c:pt idx="11">
                  <c:v>85510.470345320413</c:v>
                </c:pt>
                <c:pt idx="12">
                  <c:v>83966.076941045365</c:v>
                </c:pt>
                <c:pt idx="13">
                  <c:v>82413.96156974895</c:v>
                </c:pt>
                <c:pt idx="14">
                  <c:v>80854.085621596052</c:v>
                </c:pt>
                <c:pt idx="15">
                  <c:v>79286.410293702385</c:v>
                </c:pt>
                <c:pt idx="16">
                  <c:v>77710.89658916925</c:v>
                </c:pt>
                <c:pt idx="17">
                  <c:v>76127.505316113442</c:v>
                </c:pt>
                <c:pt idx="18">
                  <c:v>74536.197086692366</c:v>
                </c:pt>
                <c:pt idx="19">
                  <c:v>72936.932316124177</c:v>
                </c:pt>
                <c:pt idx="20">
                  <c:v>71329.671221703145</c:v>
                </c:pt>
                <c:pt idx="21">
                  <c:v>69714.373821810019</c:v>
                </c:pt>
                <c:pt idx="22">
                  <c:v>68090.999934917418</c:v>
                </c:pt>
                <c:pt idx="23">
                  <c:v>66459.509178590364</c:v>
                </c:pt>
                <c:pt idx="24">
                  <c:v>64819.860968481669</c:v>
                </c:pt>
                <c:pt idx="25">
                  <c:v>63172.01451732243</c:v>
                </c:pt>
                <c:pt idx="26">
                  <c:v>61515.928833907397</c:v>
                </c:pt>
                <c:pt idx="27">
                  <c:v>59851.562722075287</c:v>
                </c:pt>
                <c:pt idx="28">
                  <c:v>58178.874779684018</c:v>
                </c:pt>
                <c:pt idx="29">
                  <c:v>56497.823397580789</c:v>
                </c:pt>
                <c:pt idx="30">
                  <c:v>54808.366758567048</c:v>
                </c:pt>
                <c:pt idx="31">
                  <c:v>53110.462836358238</c:v>
                </c:pt>
                <c:pt idx="32">
                  <c:v>51404.069394538383</c:v>
                </c:pt>
                <c:pt idx="33">
                  <c:v>49689.143985509429</c:v>
                </c:pt>
                <c:pt idx="34">
                  <c:v>47965.643949435325</c:v>
                </c:pt>
                <c:pt idx="35">
                  <c:v>46233.526413180858</c:v>
                </c:pt>
                <c:pt idx="36">
                  <c:v>44492.748289245115</c:v>
                </c:pt>
                <c:pt idx="37">
                  <c:v>42743.266274689697</c:v>
                </c:pt>
                <c:pt idx="38">
                  <c:v>40985.0368500615</c:v>
                </c:pt>
                <c:pt idx="39">
                  <c:v>39218.016278310162</c:v>
                </c:pt>
                <c:pt idx="40">
                  <c:v>37442.160603700067</c:v>
                </c:pt>
                <c:pt idx="41">
                  <c:v>35657.425650716919</c:v>
                </c:pt>
                <c:pt idx="42">
                  <c:v>33863.767022968859</c:v>
                </c:pt>
                <c:pt idx="43">
                  <c:v>32061.140102082056</c:v>
                </c:pt>
                <c:pt idx="44">
                  <c:v>30249.50004659082</c:v>
                </c:pt>
                <c:pt idx="45">
                  <c:v>28428.801790822126</c:v>
                </c:pt>
                <c:pt idx="46">
                  <c:v>26599.000043774591</c:v>
                </c:pt>
                <c:pt idx="47">
                  <c:v>24760.049287991817</c:v>
                </c:pt>
                <c:pt idx="48">
                  <c:v>22911.903778430129</c:v>
                </c:pt>
                <c:pt idx="49">
                  <c:v>21054.517541320631</c:v>
                </c:pt>
                <c:pt idx="50">
                  <c:v>19187.844373025586</c:v>
                </c:pt>
                <c:pt idx="51">
                  <c:v>17311.837838889067</c:v>
                </c:pt>
                <c:pt idx="52">
                  <c:v>15426.451272081866</c:v>
                </c:pt>
                <c:pt idx="53">
                  <c:v>13531.637772440628</c:v>
                </c:pt>
                <c:pt idx="54">
                  <c:v>11627.350205301183</c:v>
                </c:pt>
                <c:pt idx="55">
                  <c:v>9713.5412003260426</c:v>
                </c:pt>
                <c:pt idx="56">
                  <c:v>7790.163150326026</c:v>
                </c:pt>
                <c:pt idx="57">
                  <c:v>5857.168210076009</c:v>
                </c:pt>
                <c:pt idx="58">
                  <c:v>3914.5082951247418</c:v>
                </c:pt>
                <c:pt idx="59">
                  <c:v>1962.1350805987183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984896"/>
        <c:axId val="75986432"/>
      </c:barChart>
      <c:catAx>
        <c:axId val="75984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750"/>
            </a:pPr>
            <a:endParaRPr lang="pl-PL"/>
          </a:p>
        </c:txPr>
        <c:crossAx val="75986432"/>
        <c:crosses val="autoZero"/>
        <c:auto val="1"/>
        <c:lblAlgn val="ctr"/>
        <c:lblOffset val="100"/>
        <c:noMultiLvlLbl val="0"/>
      </c:catAx>
      <c:valAx>
        <c:axId val="759864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75984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'Przebieg - raty malejące'!$D$6</c:f>
              <c:strCache>
                <c:ptCount val="1"/>
                <c:pt idx="0">
                  <c:v>Spłata kapitału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'Przebieg - raty malejące'!$B$7:$B$66</c:f>
              <c:strCache>
                <c:ptCount val="60"/>
                <c:pt idx="0">
                  <c:v>Rata 1</c:v>
                </c:pt>
                <c:pt idx="1">
                  <c:v>Rata 2</c:v>
                </c:pt>
                <c:pt idx="2">
                  <c:v>Rata 3</c:v>
                </c:pt>
                <c:pt idx="3">
                  <c:v>Rata 4</c:v>
                </c:pt>
                <c:pt idx="4">
                  <c:v>Rata 5</c:v>
                </c:pt>
                <c:pt idx="5">
                  <c:v>Rata 6</c:v>
                </c:pt>
                <c:pt idx="6">
                  <c:v>Rata 7</c:v>
                </c:pt>
                <c:pt idx="7">
                  <c:v>Rata 8</c:v>
                </c:pt>
                <c:pt idx="8">
                  <c:v>Rata 9</c:v>
                </c:pt>
                <c:pt idx="9">
                  <c:v>Rata 10</c:v>
                </c:pt>
                <c:pt idx="10">
                  <c:v>Rata 11</c:v>
                </c:pt>
                <c:pt idx="11">
                  <c:v>Rata 12</c:v>
                </c:pt>
                <c:pt idx="12">
                  <c:v>Rata 13</c:v>
                </c:pt>
                <c:pt idx="13">
                  <c:v>Rata 14</c:v>
                </c:pt>
                <c:pt idx="14">
                  <c:v>Rata 15</c:v>
                </c:pt>
                <c:pt idx="15">
                  <c:v>Rata 16</c:v>
                </c:pt>
                <c:pt idx="16">
                  <c:v>Rata 17</c:v>
                </c:pt>
                <c:pt idx="17">
                  <c:v>Rata 18</c:v>
                </c:pt>
                <c:pt idx="18">
                  <c:v>Rata 19</c:v>
                </c:pt>
                <c:pt idx="19">
                  <c:v>Rata 20</c:v>
                </c:pt>
                <c:pt idx="20">
                  <c:v>Rata 21</c:v>
                </c:pt>
                <c:pt idx="21">
                  <c:v>Rata 22</c:v>
                </c:pt>
                <c:pt idx="22">
                  <c:v>Rata 23</c:v>
                </c:pt>
                <c:pt idx="23">
                  <c:v>Rata 24</c:v>
                </c:pt>
                <c:pt idx="24">
                  <c:v>Rata 25</c:v>
                </c:pt>
                <c:pt idx="25">
                  <c:v>Rata 26</c:v>
                </c:pt>
                <c:pt idx="26">
                  <c:v>Rata 27</c:v>
                </c:pt>
                <c:pt idx="27">
                  <c:v>Rata 28</c:v>
                </c:pt>
                <c:pt idx="28">
                  <c:v>Rata 29</c:v>
                </c:pt>
                <c:pt idx="29">
                  <c:v>Rata 30</c:v>
                </c:pt>
                <c:pt idx="30">
                  <c:v>Rata 31</c:v>
                </c:pt>
                <c:pt idx="31">
                  <c:v>Rata 32</c:v>
                </c:pt>
                <c:pt idx="32">
                  <c:v>Rata 33</c:v>
                </c:pt>
                <c:pt idx="33">
                  <c:v>Rata 34</c:v>
                </c:pt>
                <c:pt idx="34">
                  <c:v>Rata 35</c:v>
                </c:pt>
                <c:pt idx="35">
                  <c:v>Rata 36</c:v>
                </c:pt>
                <c:pt idx="36">
                  <c:v>Rata 37</c:v>
                </c:pt>
                <c:pt idx="37">
                  <c:v>Rata 38</c:v>
                </c:pt>
                <c:pt idx="38">
                  <c:v>Rata 39</c:v>
                </c:pt>
                <c:pt idx="39">
                  <c:v>Rata 40</c:v>
                </c:pt>
                <c:pt idx="40">
                  <c:v>Rata 41</c:v>
                </c:pt>
                <c:pt idx="41">
                  <c:v>Rata 42</c:v>
                </c:pt>
                <c:pt idx="42">
                  <c:v>Rata 43</c:v>
                </c:pt>
                <c:pt idx="43">
                  <c:v>Rata 44</c:v>
                </c:pt>
                <c:pt idx="44">
                  <c:v>Rata 45</c:v>
                </c:pt>
                <c:pt idx="45">
                  <c:v>Rata 46</c:v>
                </c:pt>
                <c:pt idx="46">
                  <c:v>Rata 47</c:v>
                </c:pt>
                <c:pt idx="47">
                  <c:v>Rata 48</c:v>
                </c:pt>
                <c:pt idx="48">
                  <c:v>Rata 49</c:v>
                </c:pt>
                <c:pt idx="49">
                  <c:v>Rata 50</c:v>
                </c:pt>
                <c:pt idx="50">
                  <c:v>Rata 51</c:v>
                </c:pt>
                <c:pt idx="51">
                  <c:v>Rata 52</c:v>
                </c:pt>
                <c:pt idx="52">
                  <c:v>Rata 53</c:v>
                </c:pt>
                <c:pt idx="53">
                  <c:v>Rata 54</c:v>
                </c:pt>
                <c:pt idx="54">
                  <c:v>Rata 55</c:v>
                </c:pt>
                <c:pt idx="55">
                  <c:v>Rata 56</c:v>
                </c:pt>
                <c:pt idx="56">
                  <c:v>Rata 57</c:v>
                </c:pt>
                <c:pt idx="57">
                  <c:v>Rata 58</c:v>
                </c:pt>
                <c:pt idx="58">
                  <c:v>Rata 59</c:v>
                </c:pt>
                <c:pt idx="59">
                  <c:v>Rata 60</c:v>
                </c:pt>
              </c:strCache>
            </c:strRef>
          </c:cat>
          <c:val>
            <c:numRef>
              <c:f>'Przebieg - raty malejące'!$D$7:$D$66</c:f>
              <c:numCache>
                <c:formatCode>#,##0</c:formatCode>
                <c:ptCount val="60"/>
                <c:pt idx="0">
                  <c:v>1700</c:v>
                </c:pt>
                <c:pt idx="1">
                  <c:v>1700</c:v>
                </c:pt>
                <c:pt idx="2">
                  <c:v>1700</c:v>
                </c:pt>
                <c:pt idx="3">
                  <c:v>1700</c:v>
                </c:pt>
                <c:pt idx="4">
                  <c:v>1700</c:v>
                </c:pt>
                <c:pt idx="5">
                  <c:v>1700</c:v>
                </c:pt>
                <c:pt idx="6">
                  <c:v>1700</c:v>
                </c:pt>
                <c:pt idx="7">
                  <c:v>1700</c:v>
                </c:pt>
                <c:pt idx="8">
                  <c:v>1700</c:v>
                </c:pt>
                <c:pt idx="9">
                  <c:v>1700</c:v>
                </c:pt>
                <c:pt idx="10">
                  <c:v>1700</c:v>
                </c:pt>
                <c:pt idx="11">
                  <c:v>1700</c:v>
                </c:pt>
                <c:pt idx="12">
                  <c:v>1700</c:v>
                </c:pt>
                <c:pt idx="13">
                  <c:v>1700</c:v>
                </c:pt>
                <c:pt idx="14">
                  <c:v>1700</c:v>
                </c:pt>
                <c:pt idx="15">
                  <c:v>1700</c:v>
                </c:pt>
                <c:pt idx="16">
                  <c:v>1700</c:v>
                </c:pt>
                <c:pt idx="17">
                  <c:v>1700</c:v>
                </c:pt>
                <c:pt idx="18">
                  <c:v>1700</c:v>
                </c:pt>
                <c:pt idx="19">
                  <c:v>1700</c:v>
                </c:pt>
                <c:pt idx="20">
                  <c:v>1700</c:v>
                </c:pt>
                <c:pt idx="21">
                  <c:v>1700</c:v>
                </c:pt>
                <c:pt idx="22">
                  <c:v>1700</c:v>
                </c:pt>
                <c:pt idx="23">
                  <c:v>1700</c:v>
                </c:pt>
                <c:pt idx="24">
                  <c:v>1700</c:v>
                </c:pt>
                <c:pt idx="25">
                  <c:v>1700</c:v>
                </c:pt>
                <c:pt idx="26">
                  <c:v>1700</c:v>
                </c:pt>
                <c:pt idx="27">
                  <c:v>1700</c:v>
                </c:pt>
                <c:pt idx="28">
                  <c:v>1700</c:v>
                </c:pt>
                <c:pt idx="29">
                  <c:v>1700</c:v>
                </c:pt>
                <c:pt idx="30">
                  <c:v>1700</c:v>
                </c:pt>
                <c:pt idx="31">
                  <c:v>1700</c:v>
                </c:pt>
                <c:pt idx="32">
                  <c:v>1700</c:v>
                </c:pt>
                <c:pt idx="33">
                  <c:v>1700</c:v>
                </c:pt>
                <c:pt idx="34">
                  <c:v>1700</c:v>
                </c:pt>
                <c:pt idx="35">
                  <c:v>1700</c:v>
                </c:pt>
                <c:pt idx="36">
                  <c:v>1700</c:v>
                </c:pt>
                <c:pt idx="37">
                  <c:v>1700</c:v>
                </c:pt>
                <c:pt idx="38">
                  <c:v>1700</c:v>
                </c:pt>
                <c:pt idx="39">
                  <c:v>1700</c:v>
                </c:pt>
                <c:pt idx="40">
                  <c:v>1700</c:v>
                </c:pt>
                <c:pt idx="41">
                  <c:v>1700</c:v>
                </c:pt>
                <c:pt idx="42">
                  <c:v>1700</c:v>
                </c:pt>
                <c:pt idx="43">
                  <c:v>1700</c:v>
                </c:pt>
                <c:pt idx="44">
                  <c:v>1700</c:v>
                </c:pt>
                <c:pt idx="45">
                  <c:v>1700</c:v>
                </c:pt>
                <c:pt idx="46">
                  <c:v>1700</c:v>
                </c:pt>
                <c:pt idx="47">
                  <c:v>1700</c:v>
                </c:pt>
                <c:pt idx="48">
                  <c:v>1700</c:v>
                </c:pt>
                <c:pt idx="49">
                  <c:v>1700</c:v>
                </c:pt>
                <c:pt idx="50">
                  <c:v>1700</c:v>
                </c:pt>
                <c:pt idx="51">
                  <c:v>1700</c:v>
                </c:pt>
                <c:pt idx="52">
                  <c:v>1700</c:v>
                </c:pt>
                <c:pt idx="53">
                  <c:v>1700</c:v>
                </c:pt>
                <c:pt idx="54">
                  <c:v>1700</c:v>
                </c:pt>
                <c:pt idx="55">
                  <c:v>1700</c:v>
                </c:pt>
                <c:pt idx="56">
                  <c:v>1700</c:v>
                </c:pt>
                <c:pt idx="57">
                  <c:v>1700</c:v>
                </c:pt>
                <c:pt idx="58">
                  <c:v>1700</c:v>
                </c:pt>
                <c:pt idx="59">
                  <c:v>1700</c:v>
                </c:pt>
              </c:numCache>
            </c:numRef>
          </c:val>
        </c:ser>
        <c:ser>
          <c:idx val="1"/>
          <c:order val="1"/>
          <c:tx>
            <c:strRef>
              <c:f>'Przebieg - raty malejące'!$E$6</c:f>
              <c:strCache>
                <c:ptCount val="1"/>
                <c:pt idx="0">
                  <c:v>Spłata odsetek/prowizji</c:v>
                </c:pt>
              </c:strCache>
            </c:strRef>
          </c:tx>
          <c:invertIfNegative val="0"/>
          <c:cat>
            <c:strRef>
              <c:f>'Przebieg - raty malejące'!$B$7:$B$66</c:f>
              <c:strCache>
                <c:ptCount val="60"/>
                <c:pt idx="0">
                  <c:v>Rata 1</c:v>
                </c:pt>
                <c:pt idx="1">
                  <c:v>Rata 2</c:v>
                </c:pt>
                <c:pt idx="2">
                  <c:v>Rata 3</c:v>
                </c:pt>
                <c:pt idx="3">
                  <c:v>Rata 4</c:v>
                </c:pt>
                <c:pt idx="4">
                  <c:v>Rata 5</c:v>
                </c:pt>
                <c:pt idx="5">
                  <c:v>Rata 6</c:v>
                </c:pt>
                <c:pt idx="6">
                  <c:v>Rata 7</c:v>
                </c:pt>
                <c:pt idx="7">
                  <c:v>Rata 8</c:v>
                </c:pt>
                <c:pt idx="8">
                  <c:v>Rata 9</c:v>
                </c:pt>
                <c:pt idx="9">
                  <c:v>Rata 10</c:v>
                </c:pt>
                <c:pt idx="10">
                  <c:v>Rata 11</c:v>
                </c:pt>
                <c:pt idx="11">
                  <c:v>Rata 12</c:v>
                </c:pt>
                <c:pt idx="12">
                  <c:v>Rata 13</c:v>
                </c:pt>
                <c:pt idx="13">
                  <c:v>Rata 14</c:v>
                </c:pt>
                <c:pt idx="14">
                  <c:v>Rata 15</c:v>
                </c:pt>
                <c:pt idx="15">
                  <c:v>Rata 16</c:v>
                </c:pt>
                <c:pt idx="16">
                  <c:v>Rata 17</c:v>
                </c:pt>
                <c:pt idx="17">
                  <c:v>Rata 18</c:v>
                </c:pt>
                <c:pt idx="18">
                  <c:v>Rata 19</c:v>
                </c:pt>
                <c:pt idx="19">
                  <c:v>Rata 20</c:v>
                </c:pt>
                <c:pt idx="20">
                  <c:v>Rata 21</c:v>
                </c:pt>
                <c:pt idx="21">
                  <c:v>Rata 22</c:v>
                </c:pt>
                <c:pt idx="22">
                  <c:v>Rata 23</c:v>
                </c:pt>
                <c:pt idx="23">
                  <c:v>Rata 24</c:v>
                </c:pt>
                <c:pt idx="24">
                  <c:v>Rata 25</c:v>
                </c:pt>
                <c:pt idx="25">
                  <c:v>Rata 26</c:v>
                </c:pt>
                <c:pt idx="26">
                  <c:v>Rata 27</c:v>
                </c:pt>
                <c:pt idx="27">
                  <c:v>Rata 28</c:v>
                </c:pt>
                <c:pt idx="28">
                  <c:v>Rata 29</c:v>
                </c:pt>
                <c:pt idx="29">
                  <c:v>Rata 30</c:v>
                </c:pt>
                <c:pt idx="30">
                  <c:v>Rata 31</c:v>
                </c:pt>
                <c:pt idx="31">
                  <c:v>Rata 32</c:v>
                </c:pt>
                <c:pt idx="32">
                  <c:v>Rata 33</c:v>
                </c:pt>
                <c:pt idx="33">
                  <c:v>Rata 34</c:v>
                </c:pt>
                <c:pt idx="34">
                  <c:v>Rata 35</c:v>
                </c:pt>
                <c:pt idx="35">
                  <c:v>Rata 36</c:v>
                </c:pt>
                <c:pt idx="36">
                  <c:v>Rata 37</c:v>
                </c:pt>
                <c:pt idx="37">
                  <c:v>Rata 38</c:v>
                </c:pt>
                <c:pt idx="38">
                  <c:v>Rata 39</c:v>
                </c:pt>
                <c:pt idx="39">
                  <c:v>Rata 40</c:v>
                </c:pt>
                <c:pt idx="40">
                  <c:v>Rata 41</c:v>
                </c:pt>
                <c:pt idx="41">
                  <c:v>Rata 42</c:v>
                </c:pt>
                <c:pt idx="42">
                  <c:v>Rata 43</c:v>
                </c:pt>
                <c:pt idx="43">
                  <c:v>Rata 44</c:v>
                </c:pt>
                <c:pt idx="44">
                  <c:v>Rata 45</c:v>
                </c:pt>
                <c:pt idx="45">
                  <c:v>Rata 46</c:v>
                </c:pt>
                <c:pt idx="46">
                  <c:v>Rata 47</c:v>
                </c:pt>
                <c:pt idx="47">
                  <c:v>Rata 48</c:v>
                </c:pt>
                <c:pt idx="48">
                  <c:v>Rata 49</c:v>
                </c:pt>
                <c:pt idx="49">
                  <c:v>Rata 50</c:v>
                </c:pt>
                <c:pt idx="50">
                  <c:v>Rata 51</c:v>
                </c:pt>
                <c:pt idx="51">
                  <c:v>Rata 52</c:v>
                </c:pt>
                <c:pt idx="52">
                  <c:v>Rata 53</c:v>
                </c:pt>
                <c:pt idx="53">
                  <c:v>Rata 54</c:v>
                </c:pt>
                <c:pt idx="54">
                  <c:v>Rata 55</c:v>
                </c:pt>
                <c:pt idx="55">
                  <c:v>Rata 56</c:v>
                </c:pt>
                <c:pt idx="56">
                  <c:v>Rata 57</c:v>
                </c:pt>
                <c:pt idx="57">
                  <c:v>Rata 58</c:v>
                </c:pt>
                <c:pt idx="58">
                  <c:v>Rata 59</c:v>
                </c:pt>
                <c:pt idx="59">
                  <c:v>Rata 60</c:v>
                </c:pt>
              </c:strCache>
            </c:strRef>
          </c:cat>
          <c:val>
            <c:numRef>
              <c:f>'Przebieg - raty malejące'!$E$7:$E$66</c:f>
              <c:numCache>
                <c:formatCode>#,##0</c:formatCode>
                <c:ptCount val="60"/>
                <c:pt idx="0">
                  <c:v>510</c:v>
                </c:pt>
                <c:pt idx="1">
                  <c:v>501.5</c:v>
                </c:pt>
                <c:pt idx="2">
                  <c:v>493</c:v>
                </c:pt>
                <c:pt idx="3">
                  <c:v>484.5</c:v>
                </c:pt>
                <c:pt idx="4">
                  <c:v>476</c:v>
                </c:pt>
                <c:pt idx="5">
                  <c:v>467.5</c:v>
                </c:pt>
                <c:pt idx="6">
                  <c:v>459</c:v>
                </c:pt>
                <c:pt idx="7">
                  <c:v>450.5</c:v>
                </c:pt>
                <c:pt idx="8">
                  <c:v>442</c:v>
                </c:pt>
                <c:pt idx="9">
                  <c:v>433.5</c:v>
                </c:pt>
                <c:pt idx="10">
                  <c:v>425</c:v>
                </c:pt>
                <c:pt idx="11">
                  <c:v>416.5</c:v>
                </c:pt>
                <c:pt idx="12">
                  <c:v>408</c:v>
                </c:pt>
                <c:pt idx="13">
                  <c:v>399.5</c:v>
                </c:pt>
                <c:pt idx="14">
                  <c:v>391</c:v>
                </c:pt>
                <c:pt idx="15">
                  <c:v>382.5</c:v>
                </c:pt>
                <c:pt idx="16">
                  <c:v>374</c:v>
                </c:pt>
                <c:pt idx="17">
                  <c:v>365.5</c:v>
                </c:pt>
                <c:pt idx="18">
                  <c:v>357</c:v>
                </c:pt>
                <c:pt idx="19">
                  <c:v>348.5</c:v>
                </c:pt>
                <c:pt idx="20">
                  <c:v>340</c:v>
                </c:pt>
                <c:pt idx="21">
                  <c:v>331.5</c:v>
                </c:pt>
                <c:pt idx="22">
                  <c:v>323</c:v>
                </c:pt>
                <c:pt idx="23">
                  <c:v>314.5</c:v>
                </c:pt>
                <c:pt idx="24">
                  <c:v>306</c:v>
                </c:pt>
                <c:pt idx="25">
                  <c:v>297.5</c:v>
                </c:pt>
                <c:pt idx="26">
                  <c:v>289</c:v>
                </c:pt>
                <c:pt idx="27">
                  <c:v>280.5</c:v>
                </c:pt>
                <c:pt idx="28">
                  <c:v>272</c:v>
                </c:pt>
                <c:pt idx="29">
                  <c:v>263.5</c:v>
                </c:pt>
                <c:pt idx="30">
                  <c:v>255</c:v>
                </c:pt>
                <c:pt idx="31">
                  <c:v>246.5</c:v>
                </c:pt>
                <c:pt idx="32">
                  <c:v>238</c:v>
                </c:pt>
                <c:pt idx="33">
                  <c:v>229.5</c:v>
                </c:pt>
                <c:pt idx="34">
                  <c:v>221</c:v>
                </c:pt>
                <c:pt idx="35">
                  <c:v>212.5</c:v>
                </c:pt>
                <c:pt idx="36">
                  <c:v>204</c:v>
                </c:pt>
                <c:pt idx="37">
                  <c:v>195.5</c:v>
                </c:pt>
                <c:pt idx="38">
                  <c:v>187</c:v>
                </c:pt>
                <c:pt idx="39">
                  <c:v>178.5</c:v>
                </c:pt>
                <c:pt idx="40">
                  <c:v>170</c:v>
                </c:pt>
                <c:pt idx="41">
                  <c:v>161.5</c:v>
                </c:pt>
                <c:pt idx="42">
                  <c:v>153</c:v>
                </c:pt>
                <c:pt idx="43">
                  <c:v>144.5</c:v>
                </c:pt>
                <c:pt idx="44">
                  <c:v>136</c:v>
                </c:pt>
                <c:pt idx="45">
                  <c:v>127.5</c:v>
                </c:pt>
                <c:pt idx="46">
                  <c:v>119</c:v>
                </c:pt>
                <c:pt idx="47">
                  <c:v>110.5</c:v>
                </c:pt>
                <c:pt idx="48">
                  <c:v>102</c:v>
                </c:pt>
                <c:pt idx="49">
                  <c:v>93.5</c:v>
                </c:pt>
                <c:pt idx="50">
                  <c:v>85</c:v>
                </c:pt>
                <c:pt idx="51">
                  <c:v>76.5</c:v>
                </c:pt>
                <c:pt idx="52">
                  <c:v>68</c:v>
                </c:pt>
                <c:pt idx="53">
                  <c:v>59.5</c:v>
                </c:pt>
                <c:pt idx="54">
                  <c:v>51</c:v>
                </c:pt>
                <c:pt idx="55">
                  <c:v>42.5</c:v>
                </c:pt>
                <c:pt idx="56">
                  <c:v>34</c:v>
                </c:pt>
                <c:pt idx="57">
                  <c:v>25.5</c:v>
                </c:pt>
                <c:pt idx="58">
                  <c:v>17</c:v>
                </c:pt>
                <c:pt idx="59">
                  <c:v>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015488"/>
        <c:axId val="76017024"/>
      </c:barChart>
      <c:catAx>
        <c:axId val="760154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750"/>
            </a:pPr>
            <a:endParaRPr lang="pl-PL"/>
          </a:p>
        </c:txPr>
        <c:crossAx val="76017024"/>
        <c:crosses val="autoZero"/>
        <c:auto val="1"/>
        <c:lblAlgn val="ctr"/>
        <c:lblOffset val="100"/>
        <c:noMultiLvlLbl val="0"/>
      </c:catAx>
      <c:valAx>
        <c:axId val="7601702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76015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'Przebieg - raty stałe'!$D$6</c:f>
              <c:strCache>
                <c:ptCount val="1"/>
                <c:pt idx="0">
                  <c:v>Spłata kapitału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'Przebieg - raty stałe'!$B$7:$B$66</c:f>
              <c:strCache>
                <c:ptCount val="60"/>
                <c:pt idx="0">
                  <c:v>Rata 1</c:v>
                </c:pt>
                <c:pt idx="1">
                  <c:v>Rata 2</c:v>
                </c:pt>
                <c:pt idx="2">
                  <c:v>Rata 3</c:v>
                </c:pt>
                <c:pt idx="3">
                  <c:v>Rata 4</c:v>
                </c:pt>
                <c:pt idx="4">
                  <c:v>Rata 5</c:v>
                </c:pt>
                <c:pt idx="5">
                  <c:v>Rata 6</c:v>
                </c:pt>
                <c:pt idx="6">
                  <c:v>Rata 7</c:v>
                </c:pt>
                <c:pt idx="7">
                  <c:v>Rata 8</c:v>
                </c:pt>
                <c:pt idx="8">
                  <c:v>Rata 9</c:v>
                </c:pt>
                <c:pt idx="9">
                  <c:v>Rata 10</c:v>
                </c:pt>
                <c:pt idx="10">
                  <c:v>Rata 11</c:v>
                </c:pt>
                <c:pt idx="11">
                  <c:v>Rata 12</c:v>
                </c:pt>
                <c:pt idx="12">
                  <c:v>Rata 13</c:v>
                </c:pt>
                <c:pt idx="13">
                  <c:v>Rata 14</c:v>
                </c:pt>
                <c:pt idx="14">
                  <c:v>Rata 15</c:v>
                </c:pt>
                <c:pt idx="15">
                  <c:v>Rata 16</c:v>
                </c:pt>
                <c:pt idx="16">
                  <c:v>Rata 17</c:v>
                </c:pt>
                <c:pt idx="17">
                  <c:v>Rata 18</c:v>
                </c:pt>
                <c:pt idx="18">
                  <c:v>Rata 19</c:v>
                </c:pt>
                <c:pt idx="19">
                  <c:v>Rata 20</c:v>
                </c:pt>
                <c:pt idx="20">
                  <c:v>Rata 21</c:v>
                </c:pt>
                <c:pt idx="21">
                  <c:v>Rata 22</c:v>
                </c:pt>
                <c:pt idx="22">
                  <c:v>Rata 23</c:v>
                </c:pt>
                <c:pt idx="23">
                  <c:v>Rata 24</c:v>
                </c:pt>
                <c:pt idx="24">
                  <c:v>Rata 25</c:v>
                </c:pt>
                <c:pt idx="25">
                  <c:v>Rata 26</c:v>
                </c:pt>
                <c:pt idx="26">
                  <c:v>Rata 27</c:v>
                </c:pt>
                <c:pt idx="27">
                  <c:v>Rata 28</c:v>
                </c:pt>
                <c:pt idx="28">
                  <c:v>Rata 29</c:v>
                </c:pt>
                <c:pt idx="29">
                  <c:v>Rata 30</c:v>
                </c:pt>
                <c:pt idx="30">
                  <c:v>Rata 31</c:v>
                </c:pt>
                <c:pt idx="31">
                  <c:v>Rata 32</c:v>
                </c:pt>
                <c:pt idx="32">
                  <c:v>Rata 33</c:v>
                </c:pt>
                <c:pt idx="33">
                  <c:v>Rata 34</c:v>
                </c:pt>
                <c:pt idx="34">
                  <c:v>Rata 35</c:v>
                </c:pt>
                <c:pt idx="35">
                  <c:v>Rata 36</c:v>
                </c:pt>
                <c:pt idx="36">
                  <c:v>Rata 37</c:v>
                </c:pt>
                <c:pt idx="37">
                  <c:v>Rata 38</c:v>
                </c:pt>
                <c:pt idx="38">
                  <c:v>Rata 39</c:v>
                </c:pt>
                <c:pt idx="39">
                  <c:v>Rata 40</c:v>
                </c:pt>
                <c:pt idx="40">
                  <c:v>Rata 41</c:v>
                </c:pt>
                <c:pt idx="41">
                  <c:v>Rata 42</c:v>
                </c:pt>
                <c:pt idx="42">
                  <c:v>Rata 43</c:v>
                </c:pt>
                <c:pt idx="43">
                  <c:v>Rata 44</c:v>
                </c:pt>
                <c:pt idx="44">
                  <c:v>Rata 45</c:v>
                </c:pt>
                <c:pt idx="45">
                  <c:v>Rata 46</c:v>
                </c:pt>
                <c:pt idx="46">
                  <c:v>Rata 47</c:v>
                </c:pt>
                <c:pt idx="47">
                  <c:v>Rata 48</c:v>
                </c:pt>
                <c:pt idx="48">
                  <c:v>Rata 49</c:v>
                </c:pt>
                <c:pt idx="49">
                  <c:v>Rata 50</c:v>
                </c:pt>
                <c:pt idx="50">
                  <c:v>Rata 51</c:v>
                </c:pt>
                <c:pt idx="51">
                  <c:v>Rata 52</c:v>
                </c:pt>
                <c:pt idx="52">
                  <c:v>Rata 53</c:v>
                </c:pt>
                <c:pt idx="53">
                  <c:v>Rata 54</c:v>
                </c:pt>
                <c:pt idx="54">
                  <c:v>Rata 55</c:v>
                </c:pt>
                <c:pt idx="55">
                  <c:v>Rata 56</c:v>
                </c:pt>
                <c:pt idx="56">
                  <c:v>Rata 57</c:v>
                </c:pt>
                <c:pt idx="57">
                  <c:v>Rata 58</c:v>
                </c:pt>
                <c:pt idx="58">
                  <c:v>Rata 59</c:v>
                </c:pt>
                <c:pt idx="59">
                  <c:v>Rata 60</c:v>
                </c:pt>
              </c:strCache>
            </c:strRef>
          </c:cat>
          <c:val>
            <c:numRef>
              <c:f>'Przebieg - raty stałe'!$D$7:$D$66</c:f>
              <c:numCache>
                <c:formatCode>#,##0</c:formatCode>
                <c:ptCount val="60"/>
                <c:pt idx="0">
                  <c:v>1461.9457560016472</c:v>
                </c:pt>
                <c:pt idx="1">
                  <c:v>1469.2554847816555</c:v>
                </c:pt>
                <c:pt idx="2">
                  <c:v>1476.6017622055638</c:v>
                </c:pt>
                <c:pt idx="3">
                  <c:v>1483.9847710165916</c:v>
                </c:pt>
                <c:pt idx="4">
                  <c:v>1491.4046948716746</c:v>
                </c:pt>
                <c:pt idx="5">
                  <c:v>1498.8617183460328</c:v>
                </c:pt>
                <c:pt idx="6">
                  <c:v>1506.3560269377629</c:v>
                </c:pt>
                <c:pt idx="7">
                  <c:v>1513.8878070724518</c:v>
                </c:pt>
                <c:pt idx="8">
                  <c:v>1521.4572461078139</c:v>
                </c:pt>
                <c:pt idx="9">
                  <c:v>1529.064532338353</c:v>
                </c:pt>
                <c:pt idx="10">
                  <c:v>1536.7098550000449</c:v>
                </c:pt>
                <c:pt idx="11">
                  <c:v>1544.3934042750452</c:v>
                </c:pt>
                <c:pt idx="12">
                  <c:v>1552.1153712964203</c:v>
                </c:pt>
                <c:pt idx="13">
                  <c:v>1559.8759481529025</c:v>
                </c:pt>
                <c:pt idx="14">
                  <c:v>1567.6753278936669</c:v>
                </c:pt>
                <c:pt idx="15">
                  <c:v>1575.5137045331353</c:v>
                </c:pt>
                <c:pt idx="16">
                  <c:v>1583.3912730558009</c:v>
                </c:pt>
                <c:pt idx="17">
                  <c:v>1591.3082294210799</c:v>
                </c:pt>
                <c:pt idx="18">
                  <c:v>1599.2647705681854</c:v>
                </c:pt>
                <c:pt idx="19">
                  <c:v>1607.2610944210262</c:v>
                </c:pt>
                <c:pt idx="20">
                  <c:v>1615.2973998931313</c:v>
                </c:pt>
                <c:pt idx="21">
                  <c:v>1623.3738868925971</c:v>
                </c:pt>
                <c:pt idx="22">
                  <c:v>1631.4907563270601</c:v>
                </c:pt>
                <c:pt idx="23">
                  <c:v>1639.6482101086954</c:v>
                </c:pt>
                <c:pt idx="24">
                  <c:v>1647.8464511592388</c:v>
                </c:pt>
                <c:pt idx="25">
                  <c:v>1656.085683415035</c:v>
                </c:pt>
                <c:pt idx="26">
                  <c:v>1664.3661118321102</c:v>
                </c:pt>
                <c:pt idx="27">
                  <c:v>1672.6879423912708</c:v>
                </c:pt>
                <c:pt idx="28">
                  <c:v>1681.0513821032271</c:v>
                </c:pt>
                <c:pt idx="29">
                  <c:v>1689.4566390137431</c:v>
                </c:pt>
                <c:pt idx="30">
                  <c:v>1697.903922208812</c:v>
                </c:pt>
                <c:pt idx="31">
                  <c:v>1706.393441819856</c:v>
                </c:pt>
                <c:pt idx="32">
                  <c:v>1714.9254090289553</c:v>
                </c:pt>
                <c:pt idx="33">
                  <c:v>1723.5000360741001</c:v>
                </c:pt>
                <c:pt idx="34">
                  <c:v>1732.1175362544705</c:v>
                </c:pt>
                <c:pt idx="35">
                  <c:v>1740.7781239357428</c:v>
                </c:pt>
                <c:pt idx="36">
                  <c:v>1749.4820145554215</c:v>
                </c:pt>
                <c:pt idx="37">
                  <c:v>1758.2294246281988</c:v>
                </c:pt>
                <c:pt idx="38">
                  <c:v>1767.0205717513397</c:v>
                </c:pt>
                <c:pt idx="39">
                  <c:v>1775.8556746100965</c:v>
                </c:pt>
                <c:pt idx="40">
                  <c:v>1784.7349529831467</c:v>
                </c:pt>
                <c:pt idx="41">
                  <c:v>1793.6586277480626</c:v>
                </c:pt>
                <c:pt idx="42">
                  <c:v>1802.626920886803</c:v>
                </c:pt>
                <c:pt idx="43">
                  <c:v>1811.6400554912368</c:v>
                </c:pt>
                <c:pt idx="44">
                  <c:v>1820.6982557686931</c:v>
                </c:pt>
                <c:pt idx="45">
                  <c:v>1829.8017470475365</c:v>
                </c:pt>
                <c:pt idx="46">
                  <c:v>1838.9507557827742</c:v>
                </c:pt>
                <c:pt idx="47">
                  <c:v>1848.1455095616882</c:v>
                </c:pt>
                <c:pt idx="48">
                  <c:v>1857.3862371094965</c:v>
                </c:pt>
                <c:pt idx="49">
                  <c:v>1866.673168295044</c:v>
                </c:pt>
                <c:pt idx="50">
                  <c:v>1876.0065341365193</c:v>
                </c:pt>
                <c:pt idx="51">
                  <c:v>1885.3865668072019</c:v>
                </c:pt>
                <c:pt idx="52">
                  <c:v>1894.8134996412377</c:v>
                </c:pt>
                <c:pt idx="53">
                  <c:v>1904.287567139444</c:v>
                </c:pt>
                <c:pt idx="54">
                  <c:v>1913.8090049751413</c:v>
                </c:pt>
                <c:pt idx="55">
                  <c:v>1923.3780500000169</c:v>
                </c:pt>
                <c:pt idx="56">
                  <c:v>1932.994940250017</c:v>
                </c:pt>
                <c:pt idx="57">
                  <c:v>1942.6599149512672</c:v>
                </c:pt>
                <c:pt idx="58">
                  <c:v>1952.3732145260235</c:v>
                </c:pt>
                <c:pt idx="59">
                  <c:v>1962.1350805986535</c:v>
                </c:pt>
              </c:numCache>
            </c:numRef>
          </c:val>
        </c:ser>
        <c:ser>
          <c:idx val="1"/>
          <c:order val="1"/>
          <c:tx>
            <c:strRef>
              <c:f>'Przebieg - raty stałe'!$E$6</c:f>
              <c:strCache>
                <c:ptCount val="1"/>
                <c:pt idx="0">
                  <c:v>Spłata odsetek/prowizji</c:v>
                </c:pt>
              </c:strCache>
            </c:strRef>
          </c:tx>
          <c:invertIfNegative val="0"/>
          <c:cat>
            <c:strRef>
              <c:f>'Przebieg - raty stałe'!$B$7:$B$66</c:f>
              <c:strCache>
                <c:ptCount val="60"/>
                <c:pt idx="0">
                  <c:v>Rata 1</c:v>
                </c:pt>
                <c:pt idx="1">
                  <c:v>Rata 2</c:v>
                </c:pt>
                <c:pt idx="2">
                  <c:v>Rata 3</c:v>
                </c:pt>
                <c:pt idx="3">
                  <c:v>Rata 4</c:v>
                </c:pt>
                <c:pt idx="4">
                  <c:v>Rata 5</c:v>
                </c:pt>
                <c:pt idx="5">
                  <c:v>Rata 6</c:v>
                </c:pt>
                <c:pt idx="6">
                  <c:v>Rata 7</c:v>
                </c:pt>
                <c:pt idx="7">
                  <c:v>Rata 8</c:v>
                </c:pt>
                <c:pt idx="8">
                  <c:v>Rata 9</c:v>
                </c:pt>
                <c:pt idx="9">
                  <c:v>Rata 10</c:v>
                </c:pt>
                <c:pt idx="10">
                  <c:v>Rata 11</c:v>
                </c:pt>
                <c:pt idx="11">
                  <c:v>Rata 12</c:v>
                </c:pt>
                <c:pt idx="12">
                  <c:v>Rata 13</c:v>
                </c:pt>
                <c:pt idx="13">
                  <c:v>Rata 14</c:v>
                </c:pt>
                <c:pt idx="14">
                  <c:v>Rata 15</c:v>
                </c:pt>
                <c:pt idx="15">
                  <c:v>Rata 16</c:v>
                </c:pt>
                <c:pt idx="16">
                  <c:v>Rata 17</c:v>
                </c:pt>
                <c:pt idx="17">
                  <c:v>Rata 18</c:v>
                </c:pt>
                <c:pt idx="18">
                  <c:v>Rata 19</c:v>
                </c:pt>
                <c:pt idx="19">
                  <c:v>Rata 20</c:v>
                </c:pt>
                <c:pt idx="20">
                  <c:v>Rata 21</c:v>
                </c:pt>
                <c:pt idx="21">
                  <c:v>Rata 22</c:v>
                </c:pt>
                <c:pt idx="22">
                  <c:v>Rata 23</c:v>
                </c:pt>
                <c:pt idx="23">
                  <c:v>Rata 24</c:v>
                </c:pt>
                <c:pt idx="24">
                  <c:v>Rata 25</c:v>
                </c:pt>
                <c:pt idx="25">
                  <c:v>Rata 26</c:v>
                </c:pt>
                <c:pt idx="26">
                  <c:v>Rata 27</c:v>
                </c:pt>
                <c:pt idx="27">
                  <c:v>Rata 28</c:v>
                </c:pt>
                <c:pt idx="28">
                  <c:v>Rata 29</c:v>
                </c:pt>
                <c:pt idx="29">
                  <c:v>Rata 30</c:v>
                </c:pt>
                <c:pt idx="30">
                  <c:v>Rata 31</c:v>
                </c:pt>
                <c:pt idx="31">
                  <c:v>Rata 32</c:v>
                </c:pt>
                <c:pt idx="32">
                  <c:v>Rata 33</c:v>
                </c:pt>
                <c:pt idx="33">
                  <c:v>Rata 34</c:v>
                </c:pt>
                <c:pt idx="34">
                  <c:v>Rata 35</c:v>
                </c:pt>
                <c:pt idx="35">
                  <c:v>Rata 36</c:v>
                </c:pt>
                <c:pt idx="36">
                  <c:v>Rata 37</c:v>
                </c:pt>
                <c:pt idx="37">
                  <c:v>Rata 38</c:v>
                </c:pt>
                <c:pt idx="38">
                  <c:v>Rata 39</c:v>
                </c:pt>
                <c:pt idx="39">
                  <c:v>Rata 40</c:v>
                </c:pt>
                <c:pt idx="40">
                  <c:v>Rata 41</c:v>
                </c:pt>
                <c:pt idx="41">
                  <c:v>Rata 42</c:v>
                </c:pt>
                <c:pt idx="42">
                  <c:v>Rata 43</c:v>
                </c:pt>
                <c:pt idx="43">
                  <c:v>Rata 44</c:v>
                </c:pt>
                <c:pt idx="44">
                  <c:v>Rata 45</c:v>
                </c:pt>
                <c:pt idx="45">
                  <c:v>Rata 46</c:v>
                </c:pt>
                <c:pt idx="46">
                  <c:v>Rata 47</c:v>
                </c:pt>
                <c:pt idx="47">
                  <c:v>Rata 48</c:v>
                </c:pt>
                <c:pt idx="48">
                  <c:v>Rata 49</c:v>
                </c:pt>
                <c:pt idx="49">
                  <c:v>Rata 50</c:v>
                </c:pt>
                <c:pt idx="50">
                  <c:v>Rata 51</c:v>
                </c:pt>
                <c:pt idx="51">
                  <c:v>Rata 52</c:v>
                </c:pt>
                <c:pt idx="52">
                  <c:v>Rata 53</c:v>
                </c:pt>
                <c:pt idx="53">
                  <c:v>Rata 54</c:v>
                </c:pt>
                <c:pt idx="54">
                  <c:v>Rata 55</c:v>
                </c:pt>
                <c:pt idx="55">
                  <c:v>Rata 56</c:v>
                </c:pt>
                <c:pt idx="56">
                  <c:v>Rata 57</c:v>
                </c:pt>
                <c:pt idx="57">
                  <c:v>Rata 58</c:v>
                </c:pt>
                <c:pt idx="58">
                  <c:v>Rata 59</c:v>
                </c:pt>
                <c:pt idx="59">
                  <c:v>Rata 60</c:v>
                </c:pt>
              </c:strCache>
            </c:strRef>
          </c:cat>
          <c:val>
            <c:numRef>
              <c:f>'Przebieg - raty stałe'!$E$7:$E$66</c:f>
              <c:numCache>
                <c:formatCode>#,##0</c:formatCode>
                <c:ptCount val="60"/>
                <c:pt idx="0">
                  <c:v>510</c:v>
                </c:pt>
                <c:pt idx="1">
                  <c:v>502.69027121999176</c:v>
                </c:pt>
                <c:pt idx="2">
                  <c:v>495.34399379608345</c:v>
                </c:pt>
                <c:pt idx="3">
                  <c:v>487.96098498505563</c:v>
                </c:pt>
                <c:pt idx="4">
                  <c:v>480.54106112997266</c:v>
                </c:pt>
                <c:pt idx="5">
                  <c:v>473.08403765561434</c:v>
                </c:pt>
                <c:pt idx="6">
                  <c:v>465.58972906388425</c:v>
                </c:pt>
                <c:pt idx="7">
                  <c:v>458.05794892919539</c:v>
                </c:pt>
                <c:pt idx="8">
                  <c:v>450.48850989383317</c:v>
                </c:pt>
                <c:pt idx="9">
                  <c:v>442.88122366329407</c:v>
                </c:pt>
                <c:pt idx="10">
                  <c:v>435.23590100160231</c:v>
                </c:pt>
                <c:pt idx="11">
                  <c:v>427.55235172660201</c:v>
                </c:pt>
                <c:pt idx="12">
                  <c:v>419.83038470522683</c:v>
                </c:pt>
                <c:pt idx="13">
                  <c:v>412.06980784874469</c:v>
                </c:pt>
                <c:pt idx="14">
                  <c:v>404.27042810798025</c:v>
                </c:pt>
                <c:pt idx="15">
                  <c:v>396.43205146851193</c:v>
                </c:pt>
                <c:pt idx="16">
                  <c:v>388.55448294584625</c:v>
                </c:pt>
                <c:pt idx="17">
                  <c:v>380.63752658056723</c:v>
                </c:pt>
                <c:pt idx="18">
                  <c:v>372.68098543346179</c:v>
                </c:pt>
                <c:pt idx="19">
                  <c:v>364.68466158062091</c:v>
                </c:pt>
                <c:pt idx="20">
                  <c:v>356.64835610851577</c:v>
                </c:pt>
                <c:pt idx="21">
                  <c:v>348.57186910905011</c:v>
                </c:pt>
                <c:pt idx="22">
                  <c:v>340.4549996745871</c:v>
                </c:pt>
                <c:pt idx="23">
                  <c:v>332.2975458929518</c:v>
                </c:pt>
                <c:pt idx="24">
                  <c:v>324.09930484240834</c:v>
                </c:pt>
                <c:pt idx="25">
                  <c:v>315.86007258661215</c:v>
                </c:pt>
                <c:pt idx="26">
                  <c:v>307.57964416953695</c:v>
                </c:pt>
                <c:pt idx="27">
                  <c:v>299.25781361037645</c:v>
                </c:pt>
                <c:pt idx="28">
                  <c:v>290.89437389842004</c:v>
                </c:pt>
                <c:pt idx="29">
                  <c:v>282.48911698790397</c:v>
                </c:pt>
                <c:pt idx="30">
                  <c:v>274.04183379283523</c:v>
                </c:pt>
                <c:pt idx="31">
                  <c:v>265.55231418179119</c:v>
                </c:pt>
                <c:pt idx="32">
                  <c:v>257.02034697269193</c:v>
                </c:pt>
                <c:pt idx="33">
                  <c:v>248.44571992754712</c:v>
                </c:pt>
                <c:pt idx="34">
                  <c:v>239.8282197471766</c:v>
                </c:pt>
                <c:pt idx="35">
                  <c:v>231.16763206590429</c:v>
                </c:pt>
                <c:pt idx="36">
                  <c:v>222.46374144622555</c:v>
                </c:pt>
                <c:pt idx="37">
                  <c:v>213.71633137344847</c:v>
                </c:pt>
                <c:pt idx="38">
                  <c:v>204.92518425030747</c:v>
                </c:pt>
                <c:pt idx="39">
                  <c:v>196.0900813915508</c:v>
                </c:pt>
                <c:pt idx="40">
                  <c:v>187.21080301850031</c:v>
                </c:pt>
                <c:pt idx="41">
                  <c:v>178.2871282535846</c:v>
                </c:pt>
                <c:pt idx="42">
                  <c:v>169.31883511484429</c:v>
                </c:pt>
                <c:pt idx="43">
                  <c:v>160.30570051041028</c:v>
                </c:pt>
                <c:pt idx="44">
                  <c:v>151.24750023295408</c:v>
                </c:pt>
                <c:pt idx="45">
                  <c:v>142.14400895411063</c:v>
                </c:pt>
                <c:pt idx="46">
                  <c:v>132.99500021887295</c:v>
                </c:pt>
                <c:pt idx="47">
                  <c:v>123.80024643995908</c:v>
                </c:pt>
                <c:pt idx="48">
                  <c:v>114.55951889215065</c:v>
                </c:pt>
                <c:pt idx="49">
                  <c:v>105.27258770660315</c:v>
                </c:pt>
                <c:pt idx="50">
                  <c:v>95.939221865127934</c:v>
                </c:pt>
                <c:pt idx="51">
                  <c:v>86.559189194445324</c:v>
                </c:pt>
                <c:pt idx="52">
                  <c:v>77.132256360409329</c:v>
                </c:pt>
                <c:pt idx="53">
                  <c:v>67.658188862203147</c:v>
                </c:pt>
                <c:pt idx="54">
                  <c:v>58.13675102650592</c:v>
                </c:pt>
                <c:pt idx="55">
                  <c:v>48.567706001630206</c:v>
                </c:pt>
                <c:pt idx="56">
                  <c:v>38.950815751630124</c:v>
                </c:pt>
                <c:pt idx="57">
                  <c:v>29.285841050380043</c:v>
                </c:pt>
                <c:pt idx="58">
                  <c:v>19.572541475623709</c:v>
                </c:pt>
                <c:pt idx="59">
                  <c:v>9.8106754029935903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030336"/>
        <c:axId val="76031872"/>
      </c:barChart>
      <c:catAx>
        <c:axId val="760303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750"/>
            </a:pPr>
            <a:endParaRPr lang="pl-PL"/>
          </a:p>
        </c:txPr>
        <c:crossAx val="76031872"/>
        <c:crosses val="autoZero"/>
        <c:auto val="1"/>
        <c:lblAlgn val="ctr"/>
        <c:lblOffset val="100"/>
        <c:noMultiLvlLbl val="0"/>
      </c:catAx>
      <c:valAx>
        <c:axId val="760318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76030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0" workbookViewId="0"/>
  </sheetViews>
  <sheetProtection password="CF5F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0" workbookViewId="0"/>
  </sheetViews>
  <sheetProtection password="CF5F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0" workbookViewId="0"/>
  </sheetViews>
  <sheetProtection password="CF5F" content="1" objects="1"/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Scroll" dx="16" fmlaLink="C10" horiz="1" max="400" page="10" val="200"/>
</file>

<file path=xl/ctrlProps/ctrlProp2.xml><?xml version="1.0" encoding="utf-8"?>
<formControlPr xmlns="http://schemas.microsoft.com/office/spreadsheetml/2009/9/main" objectType="Scroll" dx="16" fmlaLink="C11" horiz="1" max="200" page="10" val="60"/>
</file>

<file path=xl/ctrlProps/ctrlProp3.xml><?xml version="1.0" encoding="utf-8"?>
<formControlPr xmlns="http://schemas.microsoft.com/office/spreadsheetml/2009/9/main" objectType="Scroll" dx="16" fmlaLink="C12" horiz="1" max="50" page="10" val="20"/>
</file>

<file path=xl/ctrlProps/ctrlProp4.xml><?xml version="1.0" encoding="utf-8"?>
<formControlPr xmlns="http://schemas.microsoft.com/office/spreadsheetml/2009/9/main" objectType="Scroll" dx="16" fmlaLink="C14" horiz="1" max="6" min="1" val="6"/>
</file>

<file path=xl/ctrlProps/ctrlProp5.xml><?xml version="1.0" encoding="utf-8"?>
<formControlPr xmlns="http://schemas.microsoft.com/office/spreadsheetml/2009/9/main" objectType="CheckBox" checked="Checked" fmlaLink="C13" noThreeD="1"/>
</file>

<file path=xl/ctrlProps/ctrlProp6.xml><?xml version="1.0" encoding="utf-8"?>
<formControlPr xmlns="http://schemas.microsoft.com/office/spreadsheetml/2009/9/main" objectType="Drop" dropStyle="combo" dx="16" fmlaLink="C9" fmlaRange="$B$4:$B$8" noThreeD="1" val="0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9</xdr:row>
          <xdr:rowOff>38100</xdr:rowOff>
        </xdr:from>
        <xdr:to>
          <xdr:col>1</xdr:col>
          <xdr:colOff>1647825</xdr:colOff>
          <xdr:row>9</xdr:row>
          <xdr:rowOff>342900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</xdr:row>
          <xdr:rowOff>38100</xdr:rowOff>
        </xdr:from>
        <xdr:to>
          <xdr:col>1</xdr:col>
          <xdr:colOff>1647825</xdr:colOff>
          <xdr:row>10</xdr:row>
          <xdr:rowOff>342900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</xdr:row>
          <xdr:rowOff>38100</xdr:rowOff>
        </xdr:from>
        <xdr:to>
          <xdr:col>1</xdr:col>
          <xdr:colOff>1647825</xdr:colOff>
          <xdr:row>11</xdr:row>
          <xdr:rowOff>342900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</xdr:row>
          <xdr:rowOff>38100</xdr:rowOff>
        </xdr:from>
        <xdr:to>
          <xdr:col>1</xdr:col>
          <xdr:colOff>1647825</xdr:colOff>
          <xdr:row>13</xdr:row>
          <xdr:rowOff>342900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12</xdr:row>
          <xdr:rowOff>47625</xdr:rowOff>
        </xdr:from>
        <xdr:to>
          <xdr:col>1</xdr:col>
          <xdr:colOff>1657350</xdr:colOff>
          <xdr:row>12</xdr:row>
          <xdr:rowOff>333375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Czy prowizja jest wliczona w raty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8</xdr:row>
          <xdr:rowOff>57150</xdr:rowOff>
        </xdr:from>
        <xdr:to>
          <xdr:col>1</xdr:col>
          <xdr:colOff>1638300</xdr:colOff>
          <xdr:row>8</xdr:row>
          <xdr:rowOff>571500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showRowColHeaders="0" tabSelected="1" workbookViewId="0">
      <selection activeCell="A6" sqref="A6"/>
    </sheetView>
  </sheetViews>
  <sheetFormatPr defaultColWidth="44.125" defaultRowHeight="36" customHeight="1" x14ac:dyDescent="0.35"/>
  <cols>
    <col min="1" max="1" width="64.625" style="20" customWidth="1"/>
    <col min="2" max="16384" width="44.125" style="20"/>
  </cols>
  <sheetData>
    <row r="1" spans="1:1" ht="36" customHeight="1" x14ac:dyDescent="0.35">
      <c r="A1" s="20" t="s">
        <v>0</v>
      </c>
    </row>
    <row r="2" spans="1:1" ht="36" customHeight="1" x14ac:dyDescent="0.35">
      <c r="A2" s="20" t="s">
        <v>1</v>
      </c>
    </row>
    <row r="3" spans="1:1" ht="36" customHeight="1" x14ac:dyDescent="0.35">
      <c r="A3" s="20" t="s">
        <v>2</v>
      </c>
    </row>
    <row r="5" spans="1:1" ht="36" customHeight="1" x14ac:dyDescent="0.35">
      <c r="A5" s="20" t="s">
        <v>97</v>
      </c>
    </row>
    <row r="6" spans="1:1" ht="36" customHeight="1" x14ac:dyDescent="0.4">
      <c r="A6" s="21" t="s">
        <v>3</v>
      </c>
    </row>
    <row r="7" spans="1:1" ht="36" customHeight="1" x14ac:dyDescent="0.4">
      <c r="A7" s="21" t="s">
        <v>98</v>
      </c>
    </row>
    <row r="8" spans="1:1" ht="36" customHeight="1" x14ac:dyDescent="0.4">
      <c r="A8" s="21" t="s">
        <v>99</v>
      </c>
    </row>
    <row r="9" spans="1:1" ht="36" customHeight="1" x14ac:dyDescent="0.4">
      <c r="A9" s="21" t="s">
        <v>16</v>
      </c>
    </row>
    <row r="10" spans="1:1" ht="36" customHeight="1" x14ac:dyDescent="0.4">
      <c r="A10" s="21" t="s">
        <v>100</v>
      </c>
    </row>
  </sheetData>
  <sheetProtection password="CF5F" sheet="1" objects="1" scenarios="1" selectLockedCells="1"/>
  <hyperlinks>
    <hyperlink ref="A6" location="DANE!A1" display="DANE!A1"/>
    <hyperlink ref="A7:A10" location="DANE!A1" display="DANE!A1"/>
    <hyperlink ref="A7" location="'Przebieg - raty malejące'!A1" display="Dane kredytu"/>
    <hyperlink ref="A8" location="'Przebieg - raty stałe'!A1" display="Przebieg kredytu - raty stałe"/>
    <hyperlink ref="A9" location="'Stan zadłużenia'!A1" display="Stan zadłużenia"/>
    <hyperlink ref="A10" location="PODSUMOWANIE!A1" display="Podsumowanie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showGridLines="0" showRowColHeaders="0" workbookViewId="0"/>
  </sheetViews>
  <sheetFormatPr defaultRowHeight="30" customHeight="1" x14ac:dyDescent="0.3"/>
  <cols>
    <col min="1" max="1" width="30.125" style="1" customWidth="1"/>
    <col min="2" max="2" width="22.625" style="1" customWidth="1"/>
    <col min="3" max="3" width="17.75" style="5" hidden="1" customWidth="1"/>
    <col min="4" max="4" width="20.625" style="2" customWidth="1"/>
    <col min="5" max="5" width="11.375" style="1" hidden="1" customWidth="1"/>
    <col min="6" max="16384" width="9" style="1"/>
  </cols>
  <sheetData>
    <row r="1" spans="1:5" ht="18.75" x14ac:dyDescent="0.3">
      <c r="A1" s="22" t="s">
        <v>101</v>
      </c>
    </row>
    <row r="2" spans="1:5" ht="30" customHeight="1" x14ac:dyDescent="0.3">
      <c r="A2" s="19" t="s">
        <v>3</v>
      </c>
    </row>
    <row r="4" spans="1:5" s="4" customFormat="1" ht="18.75" hidden="1" x14ac:dyDescent="0.3">
      <c r="A4" s="4">
        <v>1</v>
      </c>
      <c r="B4" s="4" t="s">
        <v>9</v>
      </c>
      <c r="C4" s="5"/>
      <c r="D4" s="5"/>
    </row>
    <row r="5" spans="1:5" s="4" customFormat="1" ht="18.75" hidden="1" x14ac:dyDescent="0.3">
      <c r="A5" s="4">
        <v>2</v>
      </c>
      <c r="B5" s="4" t="s">
        <v>10</v>
      </c>
      <c r="C5" s="5"/>
      <c r="D5" s="5"/>
    </row>
    <row r="6" spans="1:5" s="4" customFormat="1" ht="18.75" hidden="1" x14ac:dyDescent="0.3">
      <c r="A6" s="4">
        <v>3</v>
      </c>
      <c r="B6" s="4" t="s">
        <v>11</v>
      </c>
      <c r="C6" s="5"/>
      <c r="D6" s="5"/>
    </row>
    <row r="7" spans="1:5" s="4" customFormat="1" ht="18.75" hidden="1" x14ac:dyDescent="0.3">
      <c r="A7" s="4">
        <v>4</v>
      </c>
      <c r="B7" s="4" t="s">
        <v>12</v>
      </c>
      <c r="C7" s="5"/>
      <c r="D7" s="5"/>
    </row>
    <row r="8" spans="1:5" s="4" customFormat="1" ht="18.75" hidden="1" x14ac:dyDescent="0.3">
      <c r="A8" s="4">
        <v>5</v>
      </c>
      <c r="B8" s="4" t="s">
        <v>13</v>
      </c>
      <c r="C8" s="5"/>
      <c r="D8" s="5"/>
    </row>
    <row r="9" spans="1:5" ht="48" customHeight="1" x14ac:dyDescent="0.3">
      <c r="A9" s="1" t="s">
        <v>4</v>
      </c>
      <c r="C9" s="5">
        <v>1</v>
      </c>
      <c r="D9" s="2" t="str">
        <f>VLOOKUP(C9,A4:B8,2,0)</f>
        <v>złoty polski</v>
      </c>
    </row>
    <row r="10" spans="1:5" ht="30" customHeight="1" x14ac:dyDescent="0.3">
      <c r="A10" s="1" t="s">
        <v>5</v>
      </c>
      <c r="C10" s="5">
        <v>200</v>
      </c>
      <c r="D10" s="2">
        <f>C10*500</f>
        <v>100000</v>
      </c>
    </row>
    <row r="11" spans="1:5" ht="30" customHeight="1" x14ac:dyDescent="0.3">
      <c r="A11" s="1" t="s">
        <v>6</v>
      </c>
      <c r="C11" s="5">
        <v>60</v>
      </c>
      <c r="D11" s="3">
        <f>C11/1000</f>
        <v>0.06</v>
      </c>
    </row>
    <row r="12" spans="1:5" ht="30" customHeight="1" x14ac:dyDescent="0.3">
      <c r="A12" s="1" t="s">
        <v>7</v>
      </c>
      <c r="C12" s="5">
        <v>20</v>
      </c>
      <c r="D12" s="3">
        <f>C12/1000</f>
        <v>0.02</v>
      </c>
    </row>
    <row r="13" spans="1:5" ht="30" customHeight="1" x14ac:dyDescent="0.3">
      <c r="A13" s="23"/>
      <c r="B13" s="23"/>
      <c r="C13" s="5" t="b">
        <v>1</v>
      </c>
      <c r="D13" s="2" t="str">
        <f>IF(C13=TRUE,"Tak","Nie")</f>
        <v>Tak</v>
      </c>
    </row>
    <row r="14" spans="1:5" ht="30" customHeight="1" x14ac:dyDescent="0.3">
      <c r="A14" s="1" t="s">
        <v>8</v>
      </c>
      <c r="C14" s="5">
        <v>6</v>
      </c>
      <c r="D14" s="2" t="str">
        <f>IF(C14=1,"6 miesięcy",IF(C14=2,"1 rok",IF(C14=3,"2 lata",IF(C14=4,"3 lata",IF(C14=5,"4 lata","5 lat")))))</f>
        <v>5 lat</v>
      </c>
      <c r="E14" s="1">
        <f>IF(C14=1,6,IF(C14=2,12,IF(C14=3,24,IF(C14=4,36,IF(C14=5,48,60)))))</f>
        <v>60</v>
      </c>
    </row>
  </sheetData>
  <sheetProtection password="CF5F" sheet="1" objects="1" scenarios="1" selectLockedCells="1"/>
  <mergeCells count="1">
    <mergeCell ref="A13:B13"/>
  </mergeCells>
  <hyperlinks>
    <hyperlink ref="A1" location="'Strona tytułowa'!A1" display="Powrót do spisu treści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locked="0" defaultSize="0" autoPict="0">
                <anchor moveWithCells="1">
                  <from>
                    <xdr:col>1</xdr:col>
                    <xdr:colOff>57150</xdr:colOff>
                    <xdr:row>9</xdr:row>
                    <xdr:rowOff>38100</xdr:rowOff>
                  </from>
                  <to>
                    <xdr:col>1</xdr:col>
                    <xdr:colOff>1647825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croll Bar 2">
              <controlPr locked="0" defaultSize="0" autoPict="0">
                <anchor moveWithCells="1">
                  <from>
                    <xdr:col>1</xdr:col>
                    <xdr:colOff>57150</xdr:colOff>
                    <xdr:row>10</xdr:row>
                    <xdr:rowOff>38100</xdr:rowOff>
                  </from>
                  <to>
                    <xdr:col>1</xdr:col>
                    <xdr:colOff>1647825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croll Bar 3">
              <controlPr locked="0" defaultSize="0" autoPict="0">
                <anchor moveWithCells="1">
                  <from>
                    <xdr:col>1</xdr:col>
                    <xdr:colOff>57150</xdr:colOff>
                    <xdr:row>11</xdr:row>
                    <xdr:rowOff>38100</xdr:rowOff>
                  </from>
                  <to>
                    <xdr:col>1</xdr:col>
                    <xdr:colOff>1647825</xdr:colOff>
                    <xdr:row>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Scroll Bar 4">
              <controlPr locked="0" defaultSize="0" autoPict="0">
                <anchor moveWithCells="1">
                  <from>
                    <xdr:col>1</xdr:col>
                    <xdr:colOff>57150</xdr:colOff>
                    <xdr:row>13</xdr:row>
                    <xdr:rowOff>38100</xdr:rowOff>
                  </from>
                  <to>
                    <xdr:col>1</xdr:col>
                    <xdr:colOff>1647825</xdr:colOff>
                    <xdr:row>13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locked="0" defaultSize="0" autoFill="0" autoLine="0" autoPict="0">
                <anchor moveWithCells="1">
                  <from>
                    <xdr:col>0</xdr:col>
                    <xdr:colOff>66675</xdr:colOff>
                    <xdr:row>12</xdr:row>
                    <xdr:rowOff>47625</xdr:rowOff>
                  </from>
                  <to>
                    <xdr:col>1</xdr:col>
                    <xdr:colOff>1657350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Drop Down 7">
              <controlPr locked="0" defaultSize="0" autoLine="0" autoPict="0">
                <anchor moveWithCells="1">
                  <from>
                    <xdr:col>1</xdr:col>
                    <xdr:colOff>85725</xdr:colOff>
                    <xdr:row>8</xdr:row>
                    <xdr:rowOff>57150</xdr:rowOff>
                  </from>
                  <to>
                    <xdr:col>1</xdr:col>
                    <xdr:colOff>1638300</xdr:colOff>
                    <xdr:row>8</xdr:row>
                    <xdr:rowOff>571500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showRowColHeaders="0" topLeftCell="B1" workbookViewId="0">
      <selection activeCell="B1" sqref="B1:C1"/>
    </sheetView>
  </sheetViews>
  <sheetFormatPr defaultRowHeight="15.75" x14ac:dyDescent="0.25"/>
  <cols>
    <col min="1" max="1" width="0" style="7" hidden="1" customWidth="1"/>
    <col min="2" max="2" width="15.625" style="7" customWidth="1"/>
    <col min="3" max="4" width="15.625" style="8" customWidth="1"/>
    <col min="5" max="5" width="20.625" style="8" customWidth="1"/>
    <col min="6" max="6" width="15.625" style="8" customWidth="1"/>
    <col min="7" max="16384" width="9" style="7"/>
  </cols>
  <sheetData>
    <row r="1" spans="1:6" ht="18.75" x14ac:dyDescent="0.25">
      <c r="B1" s="25" t="s">
        <v>101</v>
      </c>
      <c r="C1" s="25"/>
    </row>
    <row r="2" spans="1:6" x14ac:dyDescent="0.25">
      <c r="B2" s="24" t="s">
        <v>14</v>
      </c>
      <c r="C2" s="24"/>
      <c r="D2" s="24"/>
      <c r="E2" s="24"/>
      <c r="F2" s="24"/>
    </row>
    <row r="3" spans="1:6" x14ac:dyDescent="0.25">
      <c r="B3" s="10"/>
      <c r="C3" s="10"/>
      <c r="D3" s="10"/>
      <c r="E3" s="10"/>
      <c r="F3" s="10"/>
    </row>
    <row r="4" spans="1:6" x14ac:dyDescent="0.25">
      <c r="B4" s="7" t="s">
        <v>80</v>
      </c>
      <c r="C4" s="8" t="str">
        <f>waluta</f>
        <v>złoty polski</v>
      </c>
    </row>
    <row r="6" spans="1:6" x14ac:dyDescent="0.25">
      <c r="B6" s="7" t="s">
        <v>15</v>
      </c>
      <c r="C6" s="8" t="s">
        <v>16</v>
      </c>
      <c r="D6" s="8" t="s">
        <v>17</v>
      </c>
      <c r="E6" s="8" t="s">
        <v>82</v>
      </c>
      <c r="F6" s="8" t="s">
        <v>18</v>
      </c>
    </row>
    <row r="7" spans="1:6" x14ac:dyDescent="0.25">
      <c r="A7" s="7">
        <v>1</v>
      </c>
      <c r="B7" s="7" t="s">
        <v>19</v>
      </c>
      <c r="C7" s="8">
        <f>kwota+IF(wliczona="Tak",prowizja*kwota,0)</f>
        <v>102000</v>
      </c>
      <c r="D7" s="8">
        <f t="shared" ref="D7:D38" si="0">IF(A7&lt;=raty,$C$7/raty,0)</f>
        <v>1700</v>
      </c>
      <c r="E7" s="8">
        <f>C7*procent/12+IF(wliczona="Nie",prowizja*kwota,0)</f>
        <v>510</v>
      </c>
      <c r="F7" s="8">
        <f>SUM(D7:E7)</f>
        <v>2210</v>
      </c>
    </row>
    <row r="8" spans="1:6" x14ac:dyDescent="0.25">
      <c r="A8" s="7">
        <v>2</v>
      </c>
      <c r="B8" s="7" t="s">
        <v>20</v>
      </c>
      <c r="C8" s="8">
        <f>C7-D7</f>
        <v>100300</v>
      </c>
      <c r="D8" s="8">
        <f t="shared" si="0"/>
        <v>1700</v>
      </c>
      <c r="E8" s="8">
        <f t="shared" ref="E8:E39" si="1">C8*procent/12</f>
        <v>501.5</v>
      </c>
      <c r="F8" s="8">
        <f t="shared" ref="F8:F66" si="2">SUM(D8:E8)</f>
        <v>2201.5</v>
      </c>
    </row>
    <row r="9" spans="1:6" x14ac:dyDescent="0.25">
      <c r="A9" s="7">
        <v>3</v>
      </c>
      <c r="B9" s="7" t="s">
        <v>21</v>
      </c>
      <c r="C9" s="8">
        <f t="shared" ref="C9:C66" si="3">C8-D8</f>
        <v>98600</v>
      </c>
      <c r="D9" s="8">
        <f t="shared" si="0"/>
        <v>1700</v>
      </c>
      <c r="E9" s="8">
        <f t="shared" si="1"/>
        <v>493</v>
      </c>
      <c r="F9" s="8">
        <f t="shared" si="2"/>
        <v>2193</v>
      </c>
    </row>
    <row r="10" spans="1:6" x14ac:dyDescent="0.25">
      <c r="A10" s="7">
        <v>4</v>
      </c>
      <c r="B10" s="7" t="s">
        <v>22</v>
      </c>
      <c r="C10" s="8">
        <f t="shared" si="3"/>
        <v>96900</v>
      </c>
      <c r="D10" s="8">
        <f t="shared" si="0"/>
        <v>1700</v>
      </c>
      <c r="E10" s="8">
        <f t="shared" si="1"/>
        <v>484.5</v>
      </c>
      <c r="F10" s="8">
        <f t="shared" si="2"/>
        <v>2184.5</v>
      </c>
    </row>
    <row r="11" spans="1:6" x14ac:dyDescent="0.25">
      <c r="A11" s="7">
        <v>5</v>
      </c>
      <c r="B11" s="7" t="s">
        <v>23</v>
      </c>
      <c r="C11" s="8">
        <f t="shared" si="3"/>
        <v>95200</v>
      </c>
      <c r="D11" s="8">
        <f t="shared" si="0"/>
        <v>1700</v>
      </c>
      <c r="E11" s="8">
        <f t="shared" si="1"/>
        <v>476</v>
      </c>
      <c r="F11" s="8">
        <f t="shared" si="2"/>
        <v>2176</v>
      </c>
    </row>
    <row r="12" spans="1:6" x14ac:dyDescent="0.25">
      <c r="A12" s="7">
        <v>6</v>
      </c>
      <c r="B12" s="7" t="s">
        <v>24</v>
      </c>
      <c r="C12" s="8">
        <f t="shared" si="3"/>
        <v>93500</v>
      </c>
      <c r="D12" s="8">
        <f t="shared" si="0"/>
        <v>1700</v>
      </c>
      <c r="E12" s="8">
        <f t="shared" si="1"/>
        <v>467.5</v>
      </c>
      <c r="F12" s="8">
        <f t="shared" si="2"/>
        <v>2167.5</v>
      </c>
    </row>
    <row r="13" spans="1:6" x14ac:dyDescent="0.25">
      <c r="A13" s="7">
        <v>7</v>
      </c>
      <c r="B13" s="7" t="s">
        <v>25</v>
      </c>
      <c r="C13" s="8">
        <f t="shared" si="3"/>
        <v>91800</v>
      </c>
      <c r="D13" s="8">
        <f t="shared" si="0"/>
        <v>1700</v>
      </c>
      <c r="E13" s="8">
        <f t="shared" si="1"/>
        <v>459</v>
      </c>
      <c r="F13" s="8">
        <f t="shared" si="2"/>
        <v>2159</v>
      </c>
    </row>
    <row r="14" spans="1:6" x14ac:dyDescent="0.25">
      <c r="A14" s="7">
        <v>8</v>
      </c>
      <c r="B14" s="7" t="s">
        <v>26</v>
      </c>
      <c r="C14" s="8">
        <f t="shared" si="3"/>
        <v>90100</v>
      </c>
      <c r="D14" s="8">
        <f t="shared" si="0"/>
        <v>1700</v>
      </c>
      <c r="E14" s="8">
        <f t="shared" si="1"/>
        <v>450.5</v>
      </c>
      <c r="F14" s="8">
        <f t="shared" si="2"/>
        <v>2150.5</v>
      </c>
    </row>
    <row r="15" spans="1:6" x14ac:dyDescent="0.25">
      <c r="A15" s="7">
        <v>9</v>
      </c>
      <c r="B15" s="7" t="s">
        <v>27</v>
      </c>
      <c r="C15" s="8">
        <f t="shared" si="3"/>
        <v>88400</v>
      </c>
      <c r="D15" s="8">
        <f t="shared" si="0"/>
        <v>1700</v>
      </c>
      <c r="E15" s="8">
        <f t="shared" si="1"/>
        <v>442</v>
      </c>
      <c r="F15" s="8">
        <f t="shared" si="2"/>
        <v>2142</v>
      </c>
    </row>
    <row r="16" spans="1:6" x14ac:dyDescent="0.25">
      <c r="A16" s="7">
        <v>10</v>
      </c>
      <c r="B16" s="7" t="s">
        <v>28</v>
      </c>
      <c r="C16" s="8">
        <f t="shared" si="3"/>
        <v>86700</v>
      </c>
      <c r="D16" s="8">
        <f t="shared" si="0"/>
        <v>1700</v>
      </c>
      <c r="E16" s="8">
        <f t="shared" si="1"/>
        <v>433.5</v>
      </c>
      <c r="F16" s="8">
        <f t="shared" si="2"/>
        <v>2133.5</v>
      </c>
    </row>
    <row r="17" spans="1:6" x14ac:dyDescent="0.25">
      <c r="A17" s="7">
        <v>11</v>
      </c>
      <c r="B17" s="7" t="s">
        <v>29</v>
      </c>
      <c r="C17" s="8">
        <f t="shared" si="3"/>
        <v>85000</v>
      </c>
      <c r="D17" s="8">
        <f t="shared" si="0"/>
        <v>1700</v>
      </c>
      <c r="E17" s="8">
        <f t="shared" si="1"/>
        <v>425</v>
      </c>
      <c r="F17" s="8">
        <f t="shared" si="2"/>
        <v>2125</v>
      </c>
    </row>
    <row r="18" spans="1:6" x14ac:dyDescent="0.25">
      <c r="A18" s="7">
        <v>12</v>
      </c>
      <c r="B18" s="7" t="s">
        <v>30</v>
      </c>
      <c r="C18" s="8">
        <f t="shared" si="3"/>
        <v>83300</v>
      </c>
      <c r="D18" s="8">
        <f t="shared" si="0"/>
        <v>1700</v>
      </c>
      <c r="E18" s="8">
        <f t="shared" si="1"/>
        <v>416.5</v>
      </c>
      <c r="F18" s="8">
        <f t="shared" si="2"/>
        <v>2116.5</v>
      </c>
    </row>
    <row r="19" spans="1:6" x14ac:dyDescent="0.25">
      <c r="A19" s="7">
        <v>13</v>
      </c>
      <c r="B19" s="7" t="s">
        <v>31</v>
      </c>
      <c r="C19" s="8">
        <f t="shared" si="3"/>
        <v>81600</v>
      </c>
      <c r="D19" s="8">
        <f t="shared" si="0"/>
        <v>1700</v>
      </c>
      <c r="E19" s="8">
        <f t="shared" si="1"/>
        <v>408</v>
      </c>
      <c r="F19" s="8">
        <f t="shared" si="2"/>
        <v>2108</v>
      </c>
    </row>
    <row r="20" spans="1:6" x14ac:dyDescent="0.25">
      <c r="A20" s="7">
        <v>14</v>
      </c>
      <c r="B20" s="7" t="s">
        <v>32</v>
      </c>
      <c r="C20" s="8">
        <f t="shared" si="3"/>
        <v>79900</v>
      </c>
      <c r="D20" s="8">
        <f t="shared" si="0"/>
        <v>1700</v>
      </c>
      <c r="E20" s="8">
        <f t="shared" si="1"/>
        <v>399.5</v>
      </c>
      <c r="F20" s="8">
        <f t="shared" si="2"/>
        <v>2099.5</v>
      </c>
    </row>
    <row r="21" spans="1:6" x14ac:dyDescent="0.25">
      <c r="A21" s="7">
        <v>15</v>
      </c>
      <c r="B21" s="7" t="s">
        <v>33</v>
      </c>
      <c r="C21" s="8">
        <f t="shared" si="3"/>
        <v>78200</v>
      </c>
      <c r="D21" s="8">
        <f t="shared" si="0"/>
        <v>1700</v>
      </c>
      <c r="E21" s="8">
        <f t="shared" si="1"/>
        <v>391</v>
      </c>
      <c r="F21" s="8">
        <f t="shared" si="2"/>
        <v>2091</v>
      </c>
    </row>
    <row r="22" spans="1:6" x14ac:dyDescent="0.25">
      <c r="A22" s="7">
        <v>16</v>
      </c>
      <c r="B22" s="7" t="s">
        <v>34</v>
      </c>
      <c r="C22" s="8">
        <f t="shared" si="3"/>
        <v>76500</v>
      </c>
      <c r="D22" s="8">
        <f t="shared" si="0"/>
        <v>1700</v>
      </c>
      <c r="E22" s="8">
        <f t="shared" si="1"/>
        <v>382.5</v>
      </c>
      <c r="F22" s="8">
        <f t="shared" si="2"/>
        <v>2082.5</v>
      </c>
    </row>
    <row r="23" spans="1:6" x14ac:dyDescent="0.25">
      <c r="A23" s="7">
        <v>17</v>
      </c>
      <c r="B23" s="7" t="s">
        <v>35</v>
      </c>
      <c r="C23" s="8">
        <f t="shared" si="3"/>
        <v>74800</v>
      </c>
      <c r="D23" s="8">
        <f t="shared" si="0"/>
        <v>1700</v>
      </c>
      <c r="E23" s="8">
        <f t="shared" si="1"/>
        <v>374</v>
      </c>
      <c r="F23" s="8">
        <f t="shared" si="2"/>
        <v>2074</v>
      </c>
    </row>
    <row r="24" spans="1:6" x14ac:dyDescent="0.25">
      <c r="A24" s="7">
        <v>18</v>
      </c>
      <c r="B24" s="7" t="s">
        <v>36</v>
      </c>
      <c r="C24" s="8">
        <f t="shared" si="3"/>
        <v>73100</v>
      </c>
      <c r="D24" s="8">
        <f t="shared" si="0"/>
        <v>1700</v>
      </c>
      <c r="E24" s="8">
        <f t="shared" si="1"/>
        <v>365.5</v>
      </c>
      <c r="F24" s="8">
        <f t="shared" si="2"/>
        <v>2065.5</v>
      </c>
    </row>
    <row r="25" spans="1:6" x14ac:dyDescent="0.25">
      <c r="A25" s="7">
        <v>19</v>
      </c>
      <c r="B25" s="7" t="s">
        <v>37</v>
      </c>
      <c r="C25" s="8">
        <f t="shared" si="3"/>
        <v>71400</v>
      </c>
      <c r="D25" s="8">
        <f t="shared" si="0"/>
        <v>1700</v>
      </c>
      <c r="E25" s="8">
        <f t="shared" si="1"/>
        <v>357</v>
      </c>
      <c r="F25" s="8">
        <f t="shared" si="2"/>
        <v>2057</v>
      </c>
    </row>
    <row r="26" spans="1:6" x14ac:dyDescent="0.25">
      <c r="A26" s="7">
        <v>20</v>
      </c>
      <c r="B26" s="7" t="s">
        <v>38</v>
      </c>
      <c r="C26" s="8">
        <f t="shared" si="3"/>
        <v>69700</v>
      </c>
      <c r="D26" s="8">
        <f t="shared" si="0"/>
        <v>1700</v>
      </c>
      <c r="E26" s="8">
        <f t="shared" si="1"/>
        <v>348.5</v>
      </c>
      <c r="F26" s="8">
        <f t="shared" si="2"/>
        <v>2048.5</v>
      </c>
    </row>
    <row r="27" spans="1:6" x14ac:dyDescent="0.25">
      <c r="A27" s="7">
        <v>21</v>
      </c>
      <c r="B27" s="7" t="s">
        <v>39</v>
      </c>
      <c r="C27" s="8">
        <f t="shared" si="3"/>
        <v>68000</v>
      </c>
      <c r="D27" s="8">
        <f t="shared" si="0"/>
        <v>1700</v>
      </c>
      <c r="E27" s="8">
        <f t="shared" si="1"/>
        <v>340</v>
      </c>
      <c r="F27" s="8">
        <f t="shared" si="2"/>
        <v>2040</v>
      </c>
    </row>
    <row r="28" spans="1:6" x14ac:dyDescent="0.25">
      <c r="A28" s="7">
        <v>22</v>
      </c>
      <c r="B28" s="7" t="s">
        <v>40</v>
      </c>
      <c r="C28" s="8">
        <f t="shared" si="3"/>
        <v>66300</v>
      </c>
      <c r="D28" s="8">
        <f t="shared" si="0"/>
        <v>1700</v>
      </c>
      <c r="E28" s="8">
        <f t="shared" si="1"/>
        <v>331.5</v>
      </c>
      <c r="F28" s="8">
        <f t="shared" si="2"/>
        <v>2031.5</v>
      </c>
    </row>
    <row r="29" spans="1:6" x14ac:dyDescent="0.25">
      <c r="A29" s="7">
        <v>23</v>
      </c>
      <c r="B29" s="7" t="s">
        <v>41</v>
      </c>
      <c r="C29" s="8">
        <f t="shared" si="3"/>
        <v>64600</v>
      </c>
      <c r="D29" s="8">
        <f t="shared" si="0"/>
        <v>1700</v>
      </c>
      <c r="E29" s="8">
        <f t="shared" si="1"/>
        <v>323</v>
      </c>
      <c r="F29" s="8">
        <f t="shared" si="2"/>
        <v>2023</v>
      </c>
    </row>
    <row r="30" spans="1:6" x14ac:dyDescent="0.25">
      <c r="A30" s="7">
        <v>24</v>
      </c>
      <c r="B30" s="7" t="s">
        <v>42</v>
      </c>
      <c r="C30" s="8">
        <f t="shared" si="3"/>
        <v>62900</v>
      </c>
      <c r="D30" s="8">
        <f t="shared" si="0"/>
        <v>1700</v>
      </c>
      <c r="E30" s="8">
        <f t="shared" si="1"/>
        <v>314.5</v>
      </c>
      <c r="F30" s="8">
        <f t="shared" si="2"/>
        <v>2014.5</v>
      </c>
    </row>
    <row r="31" spans="1:6" x14ac:dyDescent="0.25">
      <c r="A31" s="7">
        <v>25</v>
      </c>
      <c r="B31" s="7" t="s">
        <v>43</v>
      </c>
      <c r="C31" s="8">
        <f t="shared" si="3"/>
        <v>61200</v>
      </c>
      <c r="D31" s="8">
        <f t="shared" si="0"/>
        <v>1700</v>
      </c>
      <c r="E31" s="8">
        <f t="shared" si="1"/>
        <v>306</v>
      </c>
      <c r="F31" s="8">
        <f t="shared" si="2"/>
        <v>2006</v>
      </c>
    </row>
    <row r="32" spans="1:6" x14ac:dyDescent="0.25">
      <c r="A32" s="7">
        <v>26</v>
      </c>
      <c r="B32" s="7" t="s">
        <v>44</v>
      </c>
      <c r="C32" s="8">
        <f t="shared" si="3"/>
        <v>59500</v>
      </c>
      <c r="D32" s="8">
        <f t="shared" si="0"/>
        <v>1700</v>
      </c>
      <c r="E32" s="8">
        <f t="shared" si="1"/>
        <v>297.5</v>
      </c>
      <c r="F32" s="8">
        <f t="shared" si="2"/>
        <v>1997.5</v>
      </c>
    </row>
    <row r="33" spans="1:6" x14ac:dyDescent="0.25">
      <c r="A33" s="7">
        <v>27</v>
      </c>
      <c r="B33" s="7" t="s">
        <v>45</v>
      </c>
      <c r="C33" s="8">
        <f t="shared" si="3"/>
        <v>57800</v>
      </c>
      <c r="D33" s="8">
        <f t="shared" si="0"/>
        <v>1700</v>
      </c>
      <c r="E33" s="8">
        <f t="shared" si="1"/>
        <v>289</v>
      </c>
      <c r="F33" s="8">
        <f t="shared" si="2"/>
        <v>1989</v>
      </c>
    </row>
    <row r="34" spans="1:6" x14ac:dyDescent="0.25">
      <c r="A34" s="7">
        <v>28</v>
      </c>
      <c r="B34" s="7" t="s">
        <v>46</v>
      </c>
      <c r="C34" s="8">
        <f t="shared" si="3"/>
        <v>56100</v>
      </c>
      <c r="D34" s="8">
        <f t="shared" si="0"/>
        <v>1700</v>
      </c>
      <c r="E34" s="8">
        <f t="shared" si="1"/>
        <v>280.5</v>
      </c>
      <c r="F34" s="8">
        <f t="shared" si="2"/>
        <v>1980.5</v>
      </c>
    </row>
    <row r="35" spans="1:6" x14ac:dyDescent="0.25">
      <c r="A35" s="7">
        <v>29</v>
      </c>
      <c r="B35" s="7" t="s">
        <v>47</v>
      </c>
      <c r="C35" s="8">
        <f t="shared" si="3"/>
        <v>54400</v>
      </c>
      <c r="D35" s="8">
        <f t="shared" si="0"/>
        <v>1700</v>
      </c>
      <c r="E35" s="8">
        <f t="shared" si="1"/>
        <v>272</v>
      </c>
      <c r="F35" s="8">
        <f t="shared" si="2"/>
        <v>1972</v>
      </c>
    </row>
    <row r="36" spans="1:6" x14ac:dyDescent="0.25">
      <c r="A36" s="7">
        <v>30</v>
      </c>
      <c r="B36" s="7" t="s">
        <v>48</v>
      </c>
      <c r="C36" s="8">
        <f t="shared" si="3"/>
        <v>52700</v>
      </c>
      <c r="D36" s="8">
        <f t="shared" si="0"/>
        <v>1700</v>
      </c>
      <c r="E36" s="8">
        <f t="shared" si="1"/>
        <v>263.5</v>
      </c>
      <c r="F36" s="8">
        <f t="shared" si="2"/>
        <v>1963.5</v>
      </c>
    </row>
    <row r="37" spans="1:6" x14ac:dyDescent="0.25">
      <c r="A37" s="7">
        <v>31</v>
      </c>
      <c r="B37" s="7" t="s">
        <v>49</v>
      </c>
      <c r="C37" s="8">
        <f t="shared" si="3"/>
        <v>51000</v>
      </c>
      <c r="D37" s="8">
        <f t="shared" si="0"/>
        <v>1700</v>
      </c>
      <c r="E37" s="8">
        <f t="shared" si="1"/>
        <v>255</v>
      </c>
      <c r="F37" s="8">
        <f t="shared" si="2"/>
        <v>1955</v>
      </c>
    </row>
    <row r="38" spans="1:6" x14ac:dyDescent="0.25">
      <c r="A38" s="7">
        <v>32</v>
      </c>
      <c r="B38" s="7" t="s">
        <v>50</v>
      </c>
      <c r="C38" s="8">
        <f t="shared" si="3"/>
        <v>49300</v>
      </c>
      <c r="D38" s="8">
        <f t="shared" si="0"/>
        <v>1700</v>
      </c>
      <c r="E38" s="8">
        <f t="shared" si="1"/>
        <v>246.5</v>
      </c>
      <c r="F38" s="8">
        <f t="shared" si="2"/>
        <v>1946.5</v>
      </c>
    </row>
    <row r="39" spans="1:6" x14ac:dyDescent="0.25">
      <c r="A39" s="7">
        <v>33</v>
      </c>
      <c r="B39" s="7" t="s">
        <v>51</v>
      </c>
      <c r="C39" s="8">
        <f t="shared" si="3"/>
        <v>47600</v>
      </c>
      <c r="D39" s="8">
        <f t="shared" ref="D39:D66" si="4">IF(A39&lt;=raty,$C$7/raty,0)</f>
        <v>1700</v>
      </c>
      <c r="E39" s="8">
        <f t="shared" si="1"/>
        <v>238</v>
      </c>
      <c r="F39" s="8">
        <f t="shared" si="2"/>
        <v>1938</v>
      </c>
    </row>
    <row r="40" spans="1:6" x14ac:dyDescent="0.25">
      <c r="A40" s="7">
        <v>34</v>
      </c>
      <c r="B40" s="7" t="s">
        <v>52</v>
      </c>
      <c r="C40" s="8">
        <f t="shared" si="3"/>
        <v>45900</v>
      </c>
      <c r="D40" s="8">
        <f t="shared" si="4"/>
        <v>1700</v>
      </c>
      <c r="E40" s="8">
        <f t="shared" ref="E40:E66" si="5">C40*procent/12</f>
        <v>229.5</v>
      </c>
      <c r="F40" s="8">
        <f t="shared" si="2"/>
        <v>1929.5</v>
      </c>
    </row>
    <row r="41" spans="1:6" x14ac:dyDescent="0.25">
      <c r="A41" s="7">
        <v>35</v>
      </c>
      <c r="B41" s="7" t="s">
        <v>53</v>
      </c>
      <c r="C41" s="8">
        <f t="shared" si="3"/>
        <v>44200</v>
      </c>
      <c r="D41" s="8">
        <f t="shared" si="4"/>
        <v>1700</v>
      </c>
      <c r="E41" s="8">
        <f t="shared" si="5"/>
        <v>221</v>
      </c>
      <c r="F41" s="8">
        <f t="shared" si="2"/>
        <v>1921</v>
      </c>
    </row>
    <row r="42" spans="1:6" x14ac:dyDescent="0.25">
      <c r="A42" s="7">
        <v>36</v>
      </c>
      <c r="B42" s="7" t="s">
        <v>54</v>
      </c>
      <c r="C42" s="8">
        <f t="shared" si="3"/>
        <v>42500</v>
      </c>
      <c r="D42" s="8">
        <f t="shared" si="4"/>
        <v>1700</v>
      </c>
      <c r="E42" s="8">
        <f t="shared" si="5"/>
        <v>212.5</v>
      </c>
      <c r="F42" s="8">
        <f t="shared" si="2"/>
        <v>1912.5</v>
      </c>
    </row>
    <row r="43" spans="1:6" x14ac:dyDescent="0.25">
      <c r="A43" s="7">
        <v>37</v>
      </c>
      <c r="B43" s="7" t="s">
        <v>55</v>
      </c>
      <c r="C43" s="8">
        <f t="shared" si="3"/>
        <v>40800</v>
      </c>
      <c r="D43" s="8">
        <f t="shared" si="4"/>
        <v>1700</v>
      </c>
      <c r="E43" s="8">
        <f t="shared" si="5"/>
        <v>204</v>
      </c>
      <c r="F43" s="8">
        <f t="shared" si="2"/>
        <v>1904</v>
      </c>
    </row>
    <row r="44" spans="1:6" x14ac:dyDescent="0.25">
      <c r="A44" s="7">
        <v>38</v>
      </c>
      <c r="B44" s="7" t="s">
        <v>56</v>
      </c>
      <c r="C44" s="8">
        <f t="shared" si="3"/>
        <v>39100</v>
      </c>
      <c r="D44" s="8">
        <f t="shared" si="4"/>
        <v>1700</v>
      </c>
      <c r="E44" s="8">
        <f t="shared" si="5"/>
        <v>195.5</v>
      </c>
      <c r="F44" s="8">
        <f t="shared" si="2"/>
        <v>1895.5</v>
      </c>
    </row>
    <row r="45" spans="1:6" x14ac:dyDescent="0.25">
      <c r="A45" s="7">
        <v>39</v>
      </c>
      <c r="B45" s="7" t="s">
        <v>57</v>
      </c>
      <c r="C45" s="8">
        <f t="shared" si="3"/>
        <v>37400</v>
      </c>
      <c r="D45" s="8">
        <f t="shared" si="4"/>
        <v>1700</v>
      </c>
      <c r="E45" s="8">
        <f t="shared" si="5"/>
        <v>187</v>
      </c>
      <c r="F45" s="8">
        <f t="shared" si="2"/>
        <v>1887</v>
      </c>
    </row>
    <row r="46" spans="1:6" x14ac:dyDescent="0.25">
      <c r="A46" s="7">
        <v>40</v>
      </c>
      <c r="B46" s="7" t="s">
        <v>58</v>
      </c>
      <c r="C46" s="8">
        <f t="shared" si="3"/>
        <v>35700</v>
      </c>
      <c r="D46" s="8">
        <f t="shared" si="4"/>
        <v>1700</v>
      </c>
      <c r="E46" s="8">
        <f t="shared" si="5"/>
        <v>178.5</v>
      </c>
      <c r="F46" s="8">
        <f t="shared" si="2"/>
        <v>1878.5</v>
      </c>
    </row>
    <row r="47" spans="1:6" x14ac:dyDescent="0.25">
      <c r="A47" s="7">
        <v>41</v>
      </c>
      <c r="B47" s="7" t="s">
        <v>59</v>
      </c>
      <c r="C47" s="8">
        <f t="shared" si="3"/>
        <v>34000</v>
      </c>
      <c r="D47" s="8">
        <f t="shared" si="4"/>
        <v>1700</v>
      </c>
      <c r="E47" s="8">
        <f t="shared" si="5"/>
        <v>170</v>
      </c>
      <c r="F47" s="8">
        <f t="shared" si="2"/>
        <v>1870</v>
      </c>
    </row>
    <row r="48" spans="1:6" x14ac:dyDescent="0.25">
      <c r="A48" s="7">
        <v>42</v>
      </c>
      <c r="B48" s="7" t="s">
        <v>60</v>
      </c>
      <c r="C48" s="8">
        <f t="shared" si="3"/>
        <v>32300</v>
      </c>
      <c r="D48" s="8">
        <f t="shared" si="4"/>
        <v>1700</v>
      </c>
      <c r="E48" s="8">
        <f t="shared" si="5"/>
        <v>161.5</v>
      </c>
      <c r="F48" s="8">
        <f t="shared" si="2"/>
        <v>1861.5</v>
      </c>
    </row>
    <row r="49" spans="1:6" x14ac:dyDescent="0.25">
      <c r="A49" s="7">
        <v>43</v>
      </c>
      <c r="B49" s="7" t="s">
        <v>61</v>
      </c>
      <c r="C49" s="8">
        <f t="shared" si="3"/>
        <v>30600</v>
      </c>
      <c r="D49" s="8">
        <f t="shared" si="4"/>
        <v>1700</v>
      </c>
      <c r="E49" s="8">
        <f t="shared" si="5"/>
        <v>153</v>
      </c>
      <c r="F49" s="8">
        <f t="shared" si="2"/>
        <v>1853</v>
      </c>
    </row>
    <row r="50" spans="1:6" x14ac:dyDescent="0.25">
      <c r="A50" s="7">
        <v>44</v>
      </c>
      <c r="B50" s="7" t="s">
        <v>62</v>
      </c>
      <c r="C50" s="8">
        <f t="shared" si="3"/>
        <v>28900</v>
      </c>
      <c r="D50" s="8">
        <f t="shared" si="4"/>
        <v>1700</v>
      </c>
      <c r="E50" s="8">
        <f t="shared" si="5"/>
        <v>144.5</v>
      </c>
      <c r="F50" s="8">
        <f t="shared" si="2"/>
        <v>1844.5</v>
      </c>
    </row>
    <row r="51" spans="1:6" x14ac:dyDescent="0.25">
      <c r="A51" s="7">
        <v>45</v>
      </c>
      <c r="B51" s="7" t="s">
        <v>63</v>
      </c>
      <c r="C51" s="8">
        <f t="shared" si="3"/>
        <v>27200</v>
      </c>
      <c r="D51" s="8">
        <f t="shared" si="4"/>
        <v>1700</v>
      </c>
      <c r="E51" s="8">
        <f t="shared" si="5"/>
        <v>136</v>
      </c>
      <c r="F51" s="8">
        <f t="shared" si="2"/>
        <v>1836</v>
      </c>
    </row>
    <row r="52" spans="1:6" x14ac:dyDescent="0.25">
      <c r="A52" s="7">
        <v>46</v>
      </c>
      <c r="B52" s="7" t="s">
        <v>64</v>
      </c>
      <c r="C52" s="8">
        <f t="shared" si="3"/>
        <v>25500</v>
      </c>
      <c r="D52" s="8">
        <f t="shared" si="4"/>
        <v>1700</v>
      </c>
      <c r="E52" s="8">
        <f t="shared" si="5"/>
        <v>127.5</v>
      </c>
      <c r="F52" s="8">
        <f t="shared" si="2"/>
        <v>1827.5</v>
      </c>
    </row>
    <row r="53" spans="1:6" x14ac:dyDescent="0.25">
      <c r="A53" s="7">
        <v>47</v>
      </c>
      <c r="B53" s="7" t="s">
        <v>65</v>
      </c>
      <c r="C53" s="8">
        <f t="shared" si="3"/>
        <v>23800</v>
      </c>
      <c r="D53" s="8">
        <f t="shared" si="4"/>
        <v>1700</v>
      </c>
      <c r="E53" s="8">
        <f t="shared" si="5"/>
        <v>119</v>
      </c>
      <c r="F53" s="8">
        <f t="shared" si="2"/>
        <v>1819</v>
      </c>
    </row>
    <row r="54" spans="1:6" x14ac:dyDescent="0.25">
      <c r="A54" s="7">
        <v>48</v>
      </c>
      <c r="B54" s="7" t="s">
        <v>66</v>
      </c>
      <c r="C54" s="8">
        <f t="shared" si="3"/>
        <v>22100</v>
      </c>
      <c r="D54" s="8">
        <f t="shared" si="4"/>
        <v>1700</v>
      </c>
      <c r="E54" s="8">
        <f t="shared" si="5"/>
        <v>110.5</v>
      </c>
      <c r="F54" s="8">
        <f t="shared" si="2"/>
        <v>1810.5</v>
      </c>
    </row>
    <row r="55" spans="1:6" x14ac:dyDescent="0.25">
      <c r="A55" s="7">
        <v>49</v>
      </c>
      <c r="B55" s="7" t="s">
        <v>67</v>
      </c>
      <c r="C55" s="8">
        <f t="shared" si="3"/>
        <v>20400</v>
      </c>
      <c r="D55" s="8">
        <f t="shared" si="4"/>
        <v>1700</v>
      </c>
      <c r="E55" s="8">
        <f t="shared" si="5"/>
        <v>102</v>
      </c>
      <c r="F55" s="8">
        <f t="shared" si="2"/>
        <v>1802</v>
      </c>
    </row>
    <row r="56" spans="1:6" x14ac:dyDescent="0.25">
      <c r="A56" s="7">
        <v>50</v>
      </c>
      <c r="B56" s="7" t="s">
        <v>68</v>
      </c>
      <c r="C56" s="8">
        <f t="shared" si="3"/>
        <v>18700</v>
      </c>
      <c r="D56" s="8">
        <f t="shared" si="4"/>
        <v>1700</v>
      </c>
      <c r="E56" s="8">
        <f t="shared" si="5"/>
        <v>93.5</v>
      </c>
      <c r="F56" s="8">
        <f t="shared" si="2"/>
        <v>1793.5</v>
      </c>
    </row>
    <row r="57" spans="1:6" x14ac:dyDescent="0.25">
      <c r="A57" s="7">
        <v>51</v>
      </c>
      <c r="B57" s="7" t="s">
        <v>69</v>
      </c>
      <c r="C57" s="8">
        <f t="shared" si="3"/>
        <v>17000</v>
      </c>
      <c r="D57" s="8">
        <f t="shared" si="4"/>
        <v>1700</v>
      </c>
      <c r="E57" s="8">
        <f t="shared" si="5"/>
        <v>85</v>
      </c>
      <c r="F57" s="8">
        <f t="shared" si="2"/>
        <v>1785</v>
      </c>
    </row>
    <row r="58" spans="1:6" x14ac:dyDescent="0.25">
      <c r="A58" s="7">
        <v>52</v>
      </c>
      <c r="B58" s="7" t="s">
        <v>70</v>
      </c>
      <c r="C58" s="8">
        <f t="shared" si="3"/>
        <v>15300</v>
      </c>
      <c r="D58" s="8">
        <f t="shared" si="4"/>
        <v>1700</v>
      </c>
      <c r="E58" s="8">
        <f t="shared" si="5"/>
        <v>76.5</v>
      </c>
      <c r="F58" s="8">
        <f t="shared" si="2"/>
        <v>1776.5</v>
      </c>
    </row>
    <row r="59" spans="1:6" x14ac:dyDescent="0.25">
      <c r="A59" s="7">
        <v>53</v>
      </c>
      <c r="B59" s="7" t="s">
        <v>71</v>
      </c>
      <c r="C59" s="8">
        <f t="shared" si="3"/>
        <v>13600</v>
      </c>
      <c r="D59" s="8">
        <f t="shared" si="4"/>
        <v>1700</v>
      </c>
      <c r="E59" s="8">
        <f t="shared" si="5"/>
        <v>68</v>
      </c>
      <c r="F59" s="8">
        <f t="shared" si="2"/>
        <v>1768</v>
      </c>
    </row>
    <row r="60" spans="1:6" x14ac:dyDescent="0.25">
      <c r="A60" s="7">
        <v>54</v>
      </c>
      <c r="B60" s="7" t="s">
        <v>72</v>
      </c>
      <c r="C60" s="8">
        <f t="shared" si="3"/>
        <v>11900</v>
      </c>
      <c r="D60" s="8">
        <f t="shared" si="4"/>
        <v>1700</v>
      </c>
      <c r="E60" s="8">
        <f t="shared" si="5"/>
        <v>59.5</v>
      </c>
      <c r="F60" s="8">
        <f t="shared" si="2"/>
        <v>1759.5</v>
      </c>
    </row>
    <row r="61" spans="1:6" x14ac:dyDescent="0.25">
      <c r="A61" s="7">
        <v>55</v>
      </c>
      <c r="B61" s="7" t="s">
        <v>73</v>
      </c>
      <c r="C61" s="8">
        <f t="shared" si="3"/>
        <v>10200</v>
      </c>
      <c r="D61" s="8">
        <f t="shared" si="4"/>
        <v>1700</v>
      </c>
      <c r="E61" s="8">
        <f t="shared" si="5"/>
        <v>51</v>
      </c>
      <c r="F61" s="8">
        <f t="shared" si="2"/>
        <v>1751</v>
      </c>
    </row>
    <row r="62" spans="1:6" x14ac:dyDescent="0.25">
      <c r="A62" s="7">
        <v>56</v>
      </c>
      <c r="B62" s="7" t="s">
        <v>74</v>
      </c>
      <c r="C62" s="8">
        <f t="shared" si="3"/>
        <v>8500</v>
      </c>
      <c r="D62" s="8">
        <f t="shared" si="4"/>
        <v>1700</v>
      </c>
      <c r="E62" s="8">
        <f t="shared" si="5"/>
        <v>42.5</v>
      </c>
      <c r="F62" s="8">
        <f t="shared" si="2"/>
        <v>1742.5</v>
      </c>
    </row>
    <row r="63" spans="1:6" x14ac:dyDescent="0.25">
      <c r="A63" s="7">
        <v>57</v>
      </c>
      <c r="B63" s="7" t="s">
        <v>75</v>
      </c>
      <c r="C63" s="8">
        <f t="shared" si="3"/>
        <v>6800</v>
      </c>
      <c r="D63" s="8">
        <f t="shared" si="4"/>
        <v>1700</v>
      </c>
      <c r="E63" s="8">
        <f t="shared" si="5"/>
        <v>34</v>
      </c>
      <c r="F63" s="8">
        <f t="shared" si="2"/>
        <v>1734</v>
      </c>
    </row>
    <row r="64" spans="1:6" x14ac:dyDescent="0.25">
      <c r="A64" s="7">
        <v>58</v>
      </c>
      <c r="B64" s="7" t="s">
        <v>76</v>
      </c>
      <c r="C64" s="8">
        <f t="shared" si="3"/>
        <v>5100</v>
      </c>
      <c r="D64" s="8">
        <f t="shared" si="4"/>
        <v>1700</v>
      </c>
      <c r="E64" s="8">
        <f t="shared" si="5"/>
        <v>25.5</v>
      </c>
      <c r="F64" s="8">
        <f t="shared" si="2"/>
        <v>1725.5</v>
      </c>
    </row>
    <row r="65" spans="1:6" x14ac:dyDescent="0.25">
      <c r="A65" s="7">
        <v>59</v>
      </c>
      <c r="B65" s="7" t="s">
        <v>77</v>
      </c>
      <c r="C65" s="8">
        <f t="shared" si="3"/>
        <v>3400</v>
      </c>
      <c r="D65" s="8">
        <f t="shared" si="4"/>
        <v>1700</v>
      </c>
      <c r="E65" s="8">
        <f t="shared" si="5"/>
        <v>17</v>
      </c>
      <c r="F65" s="8">
        <f t="shared" si="2"/>
        <v>1717</v>
      </c>
    </row>
    <row r="66" spans="1:6" x14ac:dyDescent="0.25">
      <c r="A66" s="7">
        <v>60</v>
      </c>
      <c r="B66" s="7" t="s">
        <v>78</v>
      </c>
      <c r="C66" s="8">
        <f t="shared" si="3"/>
        <v>1700</v>
      </c>
      <c r="D66" s="8">
        <f t="shared" si="4"/>
        <v>1700</v>
      </c>
      <c r="E66" s="8">
        <f t="shared" si="5"/>
        <v>8.5</v>
      </c>
      <c r="F66" s="8">
        <f t="shared" si="2"/>
        <v>1708.5</v>
      </c>
    </row>
    <row r="67" spans="1:6" x14ac:dyDescent="0.25">
      <c r="B67" s="7" t="s">
        <v>79</v>
      </c>
      <c r="C67" s="9" t="s">
        <v>81</v>
      </c>
      <c r="D67" s="8">
        <f>SUM(D7:D66)</f>
        <v>102000</v>
      </c>
      <c r="E67" s="8">
        <f t="shared" ref="E67:F67" si="6">SUM(E7:E66)</f>
        <v>15555</v>
      </c>
      <c r="F67" s="8">
        <f t="shared" si="6"/>
        <v>117555</v>
      </c>
    </row>
  </sheetData>
  <sheetProtection password="CF5F" sheet="1" objects="1" scenarios="1" selectLockedCells="1" selectUnlockedCells="1"/>
  <mergeCells count="2">
    <mergeCell ref="B2:F2"/>
    <mergeCell ref="B1:C1"/>
  </mergeCells>
  <hyperlinks>
    <hyperlink ref="B1" location="'Strona tytułowa'!A1" display="Powrót do spisu treści"/>
  </hyperlinks>
  <pageMargins left="0.70866141732283472" right="0.70866141732283472" top="0.74803149606299213" bottom="0.74803149606299213" header="0.31496062992125984" footer="0.31496062992125984"/>
  <pageSetup paperSize="9" scale="72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showRowColHeaders="0" topLeftCell="B1" workbookViewId="0">
      <selection activeCell="B1" sqref="B1:C1"/>
    </sheetView>
  </sheetViews>
  <sheetFormatPr defaultRowHeight="15.75" x14ac:dyDescent="0.25"/>
  <cols>
    <col min="1" max="1" width="0" style="7" hidden="1" customWidth="1"/>
    <col min="2" max="2" width="15.625" style="7" customWidth="1"/>
    <col min="3" max="4" width="15.625" style="8" customWidth="1"/>
    <col min="5" max="5" width="20.625" style="8" customWidth="1"/>
    <col min="6" max="6" width="15.625" style="8" customWidth="1"/>
    <col min="7" max="16384" width="9" style="7"/>
  </cols>
  <sheetData>
    <row r="1" spans="1:6" ht="18.75" x14ac:dyDescent="0.25">
      <c r="B1" s="25" t="s">
        <v>101</v>
      </c>
      <c r="C1" s="25"/>
    </row>
    <row r="2" spans="1:6" x14ac:dyDescent="0.25">
      <c r="B2" s="24" t="s">
        <v>83</v>
      </c>
      <c r="C2" s="24"/>
      <c r="D2" s="24"/>
      <c r="E2" s="24"/>
      <c r="F2" s="24"/>
    </row>
    <row r="3" spans="1:6" x14ac:dyDescent="0.25">
      <c r="B3" s="10"/>
      <c r="C3" s="10"/>
      <c r="D3" s="10"/>
      <c r="E3" s="10"/>
      <c r="F3" s="10"/>
    </row>
    <row r="4" spans="1:6" x14ac:dyDescent="0.25">
      <c r="B4" s="7" t="s">
        <v>80</v>
      </c>
      <c r="C4" s="8" t="str">
        <f>waluta</f>
        <v>złoty polski</v>
      </c>
    </row>
    <row r="6" spans="1:6" x14ac:dyDescent="0.25">
      <c r="B6" s="7" t="s">
        <v>15</v>
      </c>
      <c r="C6" s="8" t="s">
        <v>16</v>
      </c>
      <c r="D6" s="8" t="s">
        <v>17</v>
      </c>
      <c r="E6" s="8" t="s">
        <v>82</v>
      </c>
      <c r="F6" s="8" t="s">
        <v>18</v>
      </c>
    </row>
    <row r="7" spans="1:6" x14ac:dyDescent="0.25">
      <c r="A7" s="7">
        <v>1</v>
      </c>
      <c r="B7" s="7" t="s">
        <v>19</v>
      </c>
      <c r="C7" s="8">
        <f>kwota+IF(wliczona="Tak",prowizja*kwota,0)</f>
        <v>102000</v>
      </c>
      <c r="D7" s="8">
        <f>F7-E7</f>
        <v>1461.9457560016472</v>
      </c>
      <c r="E7" s="8">
        <f>C7*procent/12+IF(wliczona="Nie",prowizja*kwota,0)</f>
        <v>510</v>
      </c>
      <c r="F7" s="8">
        <f>IF(A7&lt;=raty,-PMT(procent/12,raty,$C$7,0),0)+IF(wliczona="Nie",prowizja*kwota,0)</f>
        <v>1971.9457560016472</v>
      </c>
    </row>
    <row r="8" spans="1:6" x14ac:dyDescent="0.25">
      <c r="A8" s="7">
        <v>2</v>
      </c>
      <c r="B8" s="7" t="s">
        <v>20</v>
      </c>
      <c r="C8" s="8">
        <f>C7-D7</f>
        <v>100538.05424399835</v>
      </c>
      <c r="D8" s="8">
        <f t="shared" ref="D8:D66" si="0">F8-E8</f>
        <v>1469.2554847816555</v>
      </c>
      <c r="E8" s="8">
        <f t="shared" ref="E8:E39" si="1">C8*procent/12</f>
        <v>502.69027121999176</v>
      </c>
      <c r="F8" s="8">
        <f t="shared" ref="F8:F39" si="2">IF(A8&lt;=raty,-PMT(procent/12,raty,$C$7,0),0)</f>
        <v>1971.9457560016472</v>
      </c>
    </row>
    <row r="9" spans="1:6" x14ac:dyDescent="0.25">
      <c r="A9" s="7">
        <v>3</v>
      </c>
      <c r="B9" s="7" t="s">
        <v>21</v>
      </c>
      <c r="C9" s="8">
        <f t="shared" ref="C9:C66" si="3">C8-D8</f>
        <v>99068.798759216705</v>
      </c>
      <c r="D9" s="8">
        <f t="shared" si="0"/>
        <v>1476.6017622055638</v>
      </c>
      <c r="E9" s="8">
        <f t="shared" si="1"/>
        <v>495.34399379608345</v>
      </c>
      <c r="F9" s="8">
        <f t="shared" si="2"/>
        <v>1971.9457560016472</v>
      </c>
    </row>
    <row r="10" spans="1:6" x14ac:dyDescent="0.25">
      <c r="A10" s="7">
        <v>4</v>
      </c>
      <c r="B10" s="7" t="s">
        <v>22</v>
      </c>
      <c r="C10" s="8">
        <f t="shared" si="3"/>
        <v>97592.196997011139</v>
      </c>
      <c r="D10" s="8">
        <f t="shared" si="0"/>
        <v>1483.9847710165916</v>
      </c>
      <c r="E10" s="8">
        <f t="shared" si="1"/>
        <v>487.96098498505563</v>
      </c>
      <c r="F10" s="8">
        <f t="shared" si="2"/>
        <v>1971.9457560016472</v>
      </c>
    </row>
    <row r="11" spans="1:6" x14ac:dyDescent="0.25">
      <c r="A11" s="7">
        <v>5</v>
      </c>
      <c r="B11" s="7" t="s">
        <v>23</v>
      </c>
      <c r="C11" s="8">
        <f t="shared" si="3"/>
        <v>96108.212225994546</v>
      </c>
      <c r="D11" s="8">
        <f t="shared" si="0"/>
        <v>1491.4046948716746</v>
      </c>
      <c r="E11" s="8">
        <f t="shared" si="1"/>
        <v>480.54106112997266</v>
      </c>
      <c r="F11" s="8">
        <f t="shared" si="2"/>
        <v>1971.9457560016472</v>
      </c>
    </row>
    <row r="12" spans="1:6" x14ac:dyDescent="0.25">
      <c r="A12" s="7">
        <v>6</v>
      </c>
      <c r="B12" s="7" t="s">
        <v>24</v>
      </c>
      <c r="C12" s="8">
        <f t="shared" si="3"/>
        <v>94616.807531122875</v>
      </c>
      <c r="D12" s="8">
        <f t="shared" si="0"/>
        <v>1498.8617183460328</v>
      </c>
      <c r="E12" s="8">
        <f t="shared" si="1"/>
        <v>473.08403765561434</v>
      </c>
      <c r="F12" s="8">
        <f t="shared" si="2"/>
        <v>1971.9457560016472</v>
      </c>
    </row>
    <row r="13" spans="1:6" x14ac:dyDescent="0.25">
      <c r="A13" s="7">
        <v>7</v>
      </c>
      <c r="B13" s="7" t="s">
        <v>25</v>
      </c>
      <c r="C13" s="8">
        <f t="shared" si="3"/>
        <v>93117.945812776845</v>
      </c>
      <c r="D13" s="8">
        <f t="shared" si="0"/>
        <v>1506.3560269377629</v>
      </c>
      <c r="E13" s="8">
        <f t="shared" si="1"/>
        <v>465.58972906388425</v>
      </c>
      <c r="F13" s="8">
        <f t="shared" si="2"/>
        <v>1971.9457560016472</v>
      </c>
    </row>
    <row r="14" spans="1:6" x14ac:dyDescent="0.25">
      <c r="A14" s="7">
        <v>8</v>
      </c>
      <c r="B14" s="7" t="s">
        <v>26</v>
      </c>
      <c r="C14" s="8">
        <f t="shared" si="3"/>
        <v>91611.589785839082</v>
      </c>
      <c r="D14" s="8">
        <f t="shared" si="0"/>
        <v>1513.8878070724518</v>
      </c>
      <c r="E14" s="8">
        <f t="shared" si="1"/>
        <v>458.05794892919539</v>
      </c>
      <c r="F14" s="8">
        <f t="shared" si="2"/>
        <v>1971.9457560016472</v>
      </c>
    </row>
    <row r="15" spans="1:6" x14ac:dyDescent="0.25">
      <c r="A15" s="7">
        <v>9</v>
      </c>
      <c r="B15" s="7" t="s">
        <v>27</v>
      </c>
      <c r="C15" s="8">
        <f t="shared" si="3"/>
        <v>90097.701978766636</v>
      </c>
      <c r="D15" s="8">
        <f t="shared" si="0"/>
        <v>1521.4572461078139</v>
      </c>
      <c r="E15" s="8">
        <f t="shared" si="1"/>
        <v>450.48850989383317</v>
      </c>
      <c r="F15" s="8">
        <f t="shared" si="2"/>
        <v>1971.9457560016472</v>
      </c>
    </row>
    <row r="16" spans="1:6" x14ac:dyDescent="0.25">
      <c r="A16" s="7">
        <v>10</v>
      </c>
      <c r="B16" s="7" t="s">
        <v>28</v>
      </c>
      <c r="C16" s="8">
        <f t="shared" si="3"/>
        <v>88576.244732658815</v>
      </c>
      <c r="D16" s="8">
        <f t="shared" si="0"/>
        <v>1529.064532338353</v>
      </c>
      <c r="E16" s="8">
        <f t="shared" si="1"/>
        <v>442.88122366329407</v>
      </c>
      <c r="F16" s="8">
        <f t="shared" si="2"/>
        <v>1971.9457560016472</v>
      </c>
    </row>
    <row r="17" spans="1:6" x14ac:dyDescent="0.25">
      <c r="A17" s="7">
        <v>11</v>
      </c>
      <c r="B17" s="7" t="s">
        <v>29</v>
      </c>
      <c r="C17" s="8">
        <f t="shared" si="3"/>
        <v>87047.180200320465</v>
      </c>
      <c r="D17" s="8">
        <f t="shared" si="0"/>
        <v>1536.7098550000449</v>
      </c>
      <c r="E17" s="8">
        <f t="shared" si="1"/>
        <v>435.23590100160231</v>
      </c>
      <c r="F17" s="8">
        <f t="shared" si="2"/>
        <v>1971.9457560016472</v>
      </c>
    </row>
    <row r="18" spans="1:6" x14ac:dyDescent="0.25">
      <c r="A18" s="7">
        <v>12</v>
      </c>
      <c r="B18" s="7" t="s">
        <v>30</v>
      </c>
      <c r="C18" s="8">
        <f t="shared" si="3"/>
        <v>85510.470345320413</v>
      </c>
      <c r="D18" s="8">
        <f t="shared" si="0"/>
        <v>1544.3934042750452</v>
      </c>
      <c r="E18" s="8">
        <f t="shared" si="1"/>
        <v>427.55235172660201</v>
      </c>
      <c r="F18" s="8">
        <f t="shared" si="2"/>
        <v>1971.9457560016472</v>
      </c>
    </row>
    <row r="19" spans="1:6" x14ac:dyDescent="0.25">
      <c r="A19" s="7">
        <v>13</v>
      </c>
      <c r="B19" s="7" t="s">
        <v>31</v>
      </c>
      <c r="C19" s="8">
        <f t="shared" si="3"/>
        <v>83966.076941045365</v>
      </c>
      <c r="D19" s="8">
        <f t="shared" si="0"/>
        <v>1552.1153712964203</v>
      </c>
      <c r="E19" s="8">
        <f t="shared" si="1"/>
        <v>419.83038470522683</v>
      </c>
      <c r="F19" s="8">
        <f t="shared" si="2"/>
        <v>1971.9457560016472</v>
      </c>
    </row>
    <row r="20" spans="1:6" x14ac:dyDescent="0.25">
      <c r="A20" s="7">
        <v>14</v>
      </c>
      <c r="B20" s="7" t="s">
        <v>32</v>
      </c>
      <c r="C20" s="8">
        <f t="shared" si="3"/>
        <v>82413.96156974895</v>
      </c>
      <c r="D20" s="8">
        <f t="shared" si="0"/>
        <v>1559.8759481529025</v>
      </c>
      <c r="E20" s="8">
        <f t="shared" si="1"/>
        <v>412.06980784874469</v>
      </c>
      <c r="F20" s="8">
        <f t="shared" si="2"/>
        <v>1971.9457560016472</v>
      </c>
    </row>
    <row r="21" spans="1:6" x14ac:dyDescent="0.25">
      <c r="A21" s="7">
        <v>15</v>
      </c>
      <c r="B21" s="7" t="s">
        <v>33</v>
      </c>
      <c r="C21" s="8">
        <f t="shared" si="3"/>
        <v>80854.085621596052</v>
      </c>
      <c r="D21" s="8">
        <f t="shared" si="0"/>
        <v>1567.6753278936669</v>
      </c>
      <c r="E21" s="8">
        <f t="shared" si="1"/>
        <v>404.27042810798025</v>
      </c>
      <c r="F21" s="8">
        <f t="shared" si="2"/>
        <v>1971.9457560016472</v>
      </c>
    </row>
    <row r="22" spans="1:6" x14ac:dyDescent="0.25">
      <c r="A22" s="7">
        <v>16</v>
      </c>
      <c r="B22" s="7" t="s">
        <v>34</v>
      </c>
      <c r="C22" s="8">
        <f t="shared" si="3"/>
        <v>79286.410293702385</v>
      </c>
      <c r="D22" s="8">
        <f t="shared" si="0"/>
        <v>1575.5137045331353</v>
      </c>
      <c r="E22" s="8">
        <f t="shared" si="1"/>
        <v>396.43205146851193</v>
      </c>
      <c r="F22" s="8">
        <f t="shared" si="2"/>
        <v>1971.9457560016472</v>
      </c>
    </row>
    <row r="23" spans="1:6" x14ac:dyDescent="0.25">
      <c r="A23" s="7">
        <v>17</v>
      </c>
      <c r="B23" s="7" t="s">
        <v>35</v>
      </c>
      <c r="C23" s="8">
        <f t="shared" si="3"/>
        <v>77710.89658916925</v>
      </c>
      <c r="D23" s="8">
        <f t="shared" si="0"/>
        <v>1583.3912730558009</v>
      </c>
      <c r="E23" s="8">
        <f t="shared" si="1"/>
        <v>388.55448294584625</v>
      </c>
      <c r="F23" s="8">
        <f t="shared" si="2"/>
        <v>1971.9457560016472</v>
      </c>
    </row>
    <row r="24" spans="1:6" x14ac:dyDescent="0.25">
      <c r="A24" s="7">
        <v>18</v>
      </c>
      <c r="B24" s="7" t="s">
        <v>36</v>
      </c>
      <c r="C24" s="8">
        <f t="shared" si="3"/>
        <v>76127.505316113442</v>
      </c>
      <c r="D24" s="8">
        <f t="shared" si="0"/>
        <v>1591.3082294210799</v>
      </c>
      <c r="E24" s="8">
        <f t="shared" si="1"/>
        <v>380.63752658056723</v>
      </c>
      <c r="F24" s="8">
        <f t="shared" si="2"/>
        <v>1971.9457560016472</v>
      </c>
    </row>
    <row r="25" spans="1:6" x14ac:dyDescent="0.25">
      <c r="A25" s="7">
        <v>19</v>
      </c>
      <c r="B25" s="7" t="s">
        <v>37</v>
      </c>
      <c r="C25" s="8">
        <f t="shared" si="3"/>
        <v>74536.197086692366</v>
      </c>
      <c r="D25" s="8">
        <f t="shared" si="0"/>
        <v>1599.2647705681854</v>
      </c>
      <c r="E25" s="8">
        <f t="shared" si="1"/>
        <v>372.68098543346179</v>
      </c>
      <c r="F25" s="8">
        <f t="shared" si="2"/>
        <v>1971.9457560016472</v>
      </c>
    </row>
    <row r="26" spans="1:6" x14ac:dyDescent="0.25">
      <c r="A26" s="7">
        <v>20</v>
      </c>
      <c r="B26" s="7" t="s">
        <v>38</v>
      </c>
      <c r="C26" s="8">
        <f t="shared" si="3"/>
        <v>72936.932316124177</v>
      </c>
      <c r="D26" s="8">
        <f t="shared" si="0"/>
        <v>1607.2610944210262</v>
      </c>
      <c r="E26" s="8">
        <f t="shared" si="1"/>
        <v>364.68466158062091</v>
      </c>
      <c r="F26" s="8">
        <f t="shared" si="2"/>
        <v>1971.9457560016472</v>
      </c>
    </row>
    <row r="27" spans="1:6" x14ac:dyDescent="0.25">
      <c r="A27" s="7">
        <v>21</v>
      </c>
      <c r="B27" s="7" t="s">
        <v>39</v>
      </c>
      <c r="C27" s="8">
        <f t="shared" si="3"/>
        <v>71329.671221703145</v>
      </c>
      <c r="D27" s="8">
        <f t="shared" si="0"/>
        <v>1615.2973998931313</v>
      </c>
      <c r="E27" s="8">
        <f t="shared" si="1"/>
        <v>356.64835610851577</v>
      </c>
      <c r="F27" s="8">
        <f t="shared" si="2"/>
        <v>1971.9457560016472</v>
      </c>
    </row>
    <row r="28" spans="1:6" x14ac:dyDescent="0.25">
      <c r="A28" s="7">
        <v>22</v>
      </c>
      <c r="B28" s="7" t="s">
        <v>40</v>
      </c>
      <c r="C28" s="8">
        <f t="shared" si="3"/>
        <v>69714.373821810019</v>
      </c>
      <c r="D28" s="8">
        <f t="shared" si="0"/>
        <v>1623.3738868925971</v>
      </c>
      <c r="E28" s="8">
        <f t="shared" si="1"/>
        <v>348.57186910905011</v>
      </c>
      <c r="F28" s="8">
        <f t="shared" si="2"/>
        <v>1971.9457560016472</v>
      </c>
    </row>
    <row r="29" spans="1:6" x14ac:dyDescent="0.25">
      <c r="A29" s="7">
        <v>23</v>
      </c>
      <c r="B29" s="7" t="s">
        <v>41</v>
      </c>
      <c r="C29" s="8">
        <f t="shared" si="3"/>
        <v>68090.999934917418</v>
      </c>
      <c r="D29" s="8">
        <f t="shared" si="0"/>
        <v>1631.4907563270601</v>
      </c>
      <c r="E29" s="8">
        <f t="shared" si="1"/>
        <v>340.4549996745871</v>
      </c>
      <c r="F29" s="8">
        <f t="shared" si="2"/>
        <v>1971.9457560016472</v>
      </c>
    </row>
    <row r="30" spans="1:6" x14ac:dyDescent="0.25">
      <c r="A30" s="7">
        <v>24</v>
      </c>
      <c r="B30" s="7" t="s">
        <v>42</v>
      </c>
      <c r="C30" s="8">
        <f t="shared" si="3"/>
        <v>66459.509178590364</v>
      </c>
      <c r="D30" s="8">
        <f t="shared" si="0"/>
        <v>1639.6482101086954</v>
      </c>
      <c r="E30" s="8">
        <f t="shared" si="1"/>
        <v>332.2975458929518</v>
      </c>
      <c r="F30" s="8">
        <f t="shared" si="2"/>
        <v>1971.9457560016472</v>
      </c>
    </row>
    <row r="31" spans="1:6" x14ac:dyDescent="0.25">
      <c r="A31" s="7">
        <v>25</v>
      </c>
      <c r="B31" s="7" t="s">
        <v>43</v>
      </c>
      <c r="C31" s="8">
        <f t="shared" si="3"/>
        <v>64819.860968481669</v>
      </c>
      <c r="D31" s="8">
        <f t="shared" si="0"/>
        <v>1647.8464511592388</v>
      </c>
      <c r="E31" s="8">
        <f t="shared" si="1"/>
        <v>324.09930484240834</v>
      </c>
      <c r="F31" s="8">
        <f t="shared" si="2"/>
        <v>1971.9457560016472</v>
      </c>
    </row>
    <row r="32" spans="1:6" x14ac:dyDescent="0.25">
      <c r="A32" s="7">
        <v>26</v>
      </c>
      <c r="B32" s="7" t="s">
        <v>44</v>
      </c>
      <c r="C32" s="8">
        <f t="shared" si="3"/>
        <v>63172.01451732243</v>
      </c>
      <c r="D32" s="8">
        <f t="shared" si="0"/>
        <v>1656.085683415035</v>
      </c>
      <c r="E32" s="8">
        <f t="shared" si="1"/>
        <v>315.86007258661215</v>
      </c>
      <c r="F32" s="8">
        <f t="shared" si="2"/>
        <v>1971.9457560016472</v>
      </c>
    </row>
    <row r="33" spans="1:6" x14ac:dyDescent="0.25">
      <c r="A33" s="7">
        <v>27</v>
      </c>
      <c r="B33" s="7" t="s">
        <v>45</v>
      </c>
      <c r="C33" s="8">
        <f t="shared" si="3"/>
        <v>61515.928833907397</v>
      </c>
      <c r="D33" s="8">
        <f t="shared" si="0"/>
        <v>1664.3661118321102</v>
      </c>
      <c r="E33" s="8">
        <f t="shared" si="1"/>
        <v>307.57964416953695</v>
      </c>
      <c r="F33" s="8">
        <f t="shared" si="2"/>
        <v>1971.9457560016472</v>
      </c>
    </row>
    <row r="34" spans="1:6" x14ac:dyDescent="0.25">
      <c r="A34" s="7">
        <v>28</v>
      </c>
      <c r="B34" s="7" t="s">
        <v>46</v>
      </c>
      <c r="C34" s="8">
        <f t="shared" si="3"/>
        <v>59851.562722075287</v>
      </c>
      <c r="D34" s="8">
        <f t="shared" si="0"/>
        <v>1672.6879423912708</v>
      </c>
      <c r="E34" s="8">
        <f t="shared" si="1"/>
        <v>299.25781361037645</v>
      </c>
      <c r="F34" s="8">
        <f t="shared" si="2"/>
        <v>1971.9457560016472</v>
      </c>
    </row>
    <row r="35" spans="1:6" x14ac:dyDescent="0.25">
      <c r="A35" s="7">
        <v>29</v>
      </c>
      <c r="B35" s="7" t="s">
        <v>47</v>
      </c>
      <c r="C35" s="8">
        <f t="shared" si="3"/>
        <v>58178.874779684018</v>
      </c>
      <c r="D35" s="8">
        <f t="shared" si="0"/>
        <v>1681.0513821032271</v>
      </c>
      <c r="E35" s="8">
        <f t="shared" si="1"/>
        <v>290.89437389842004</v>
      </c>
      <c r="F35" s="8">
        <f t="shared" si="2"/>
        <v>1971.9457560016472</v>
      </c>
    </row>
    <row r="36" spans="1:6" x14ac:dyDescent="0.25">
      <c r="A36" s="7">
        <v>30</v>
      </c>
      <c r="B36" s="7" t="s">
        <v>48</v>
      </c>
      <c r="C36" s="8">
        <f t="shared" si="3"/>
        <v>56497.823397580789</v>
      </c>
      <c r="D36" s="8">
        <f t="shared" si="0"/>
        <v>1689.4566390137431</v>
      </c>
      <c r="E36" s="8">
        <f t="shared" si="1"/>
        <v>282.48911698790397</v>
      </c>
      <c r="F36" s="8">
        <f t="shared" si="2"/>
        <v>1971.9457560016472</v>
      </c>
    </row>
    <row r="37" spans="1:6" x14ac:dyDescent="0.25">
      <c r="A37" s="7">
        <v>31</v>
      </c>
      <c r="B37" s="7" t="s">
        <v>49</v>
      </c>
      <c r="C37" s="8">
        <f t="shared" si="3"/>
        <v>54808.366758567048</v>
      </c>
      <c r="D37" s="8">
        <f t="shared" si="0"/>
        <v>1697.903922208812</v>
      </c>
      <c r="E37" s="8">
        <f t="shared" si="1"/>
        <v>274.04183379283523</v>
      </c>
      <c r="F37" s="8">
        <f t="shared" si="2"/>
        <v>1971.9457560016472</v>
      </c>
    </row>
    <row r="38" spans="1:6" x14ac:dyDescent="0.25">
      <c r="A38" s="7">
        <v>32</v>
      </c>
      <c r="B38" s="7" t="s">
        <v>50</v>
      </c>
      <c r="C38" s="8">
        <f t="shared" si="3"/>
        <v>53110.462836358238</v>
      </c>
      <c r="D38" s="8">
        <f t="shared" si="0"/>
        <v>1706.393441819856</v>
      </c>
      <c r="E38" s="8">
        <f t="shared" si="1"/>
        <v>265.55231418179119</v>
      </c>
      <c r="F38" s="8">
        <f t="shared" si="2"/>
        <v>1971.9457560016472</v>
      </c>
    </row>
    <row r="39" spans="1:6" x14ac:dyDescent="0.25">
      <c r="A39" s="7">
        <v>33</v>
      </c>
      <c r="B39" s="7" t="s">
        <v>51</v>
      </c>
      <c r="C39" s="8">
        <f t="shared" si="3"/>
        <v>51404.069394538383</v>
      </c>
      <c r="D39" s="8">
        <f t="shared" si="0"/>
        <v>1714.9254090289553</v>
      </c>
      <c r="E39" s="8">
        <f t="shared" si="1"/>
        <v>257.02034697269193</v>
      </c>
      <c r="F39" s="8">
        <f t="shared" si="2"/>
        <v>1971.9457560016472</v>
      </c>
    </row>
    <row r="40" spans="1:6" x14ac:dyDescent="0.25">
      <c r="A40" s="7">
        <v>34</v>
      </c>
      <c r="B40" s="7" t="s">
        <v>52</v>
      </c>
      <c r="C40" s="8">
        <f t="shared" si="3"/>
        <v>49689.143985509429</v>
      </c>
      <c r="D40" s="8">
        <f t="shared" si="0"/>
        <v>1723.5000360741001</v>
      </c>
      <c r="E40" s="8">
        <f t="shared" ref="E40:E66" si="4">C40*procent/12</f>
        <v>248.44571992754712</v>
      </c>
      <c r="F40" s="8">
        <f t="shared" ref="F40:F66" si="5">IF(A40&lt;=raty,-PMT(procent/12,raty,$C$7,0),0)</f>
        <v>1971.9457560016472</v>
      </c>
    </row>
    <row r="41" spans="1:6" x14ac:dyDescent="0.25">
      <c r="A41" s="7">
        <v>35</v>
      </c>
      <c r="B41" s="7" t="s">
        <v>53</v>
      </c>
      <c r="C41" s="8">
        <f t="shared" si="3"/>
        <v>47965.643949435325</v>
      </c>
      <c r="D41" s="8">
        <f t="shared" si="0"/>
        <v>1732.1175362544705</v>
      </c>
      <c r="E41" s="8">
        <f t="shared" si="4"/>
        <v>239.8282197471766</v>
      </c>
      <c r="F41" s="8">
        <f t="shared" si="5"/>
        <v>1971.9457560016472</v>
      </c>
    </row>
    <row r="42" spans="1:6" x14ac:dyDescent="0.25">
      <c r="A42" s="7">
        <v>36</v>
      </c>
      <c r="B42" s="7" t="s">
        <v>54</v>
      </c>
      <c r="C42" s="8">
        <f t="shared" si="3"/>
        <v>46233.526413180858</v>
      </c>
      <c r="D42" s="8">
        <f t="shared" si="0"/>
        <v>1740.7781239357428</v>
      </c>
      <c r="E42" s="8">
        <f t="shared" si="4"/>
        <v>231.16763206590429</v>
      </c>
      <c r="F42" s="8">
        <f t="shared" si="5"/>
        <v>1971.9457560016472</v>
      </c>
    </row>
    <row r="43" spans="1:6" x14ac:dyDescent="0.25">
      <c r="A43" s="7">
        <v>37</v>
      </c>
      <c r="B43" s="7" t="s">
        <v>55</v>
      </c>
      <c r="C43" s="8">
        <f t="shared" si="3"/>
        <v>44492.748289245115</v>
      </c>
      <c r="D43" s="8">
        <f t="shared" si="0"/>
        <v>1749.4820145554215</v>
      </c>
      <c r="E43" s="8">
        <f t="shared" si="4"/>
        <v>222.46374144622555</v>
      </c>
      <c r="F43" s="8">
        <f t="shared" si="5"/>
        <v>1971.9457560016472</v>
      </c>
    </row>
    <row r="44" spans="1:6" x14ac:dyDescent="0.25">
      <c r="A44" s="7">
        <v>38</v>
      </c>
      <c r="B44" s="7" t="s">
        <v>56</v>
      </c>
      <c r="C44" s="8">
        <f t="shared" si="3"/>
        <v>42743.266274689697</v>
      </c>
      <c r="D44" s="8">
        <f t="shared" si="0"/>
        <v>1758.2294246281988</v>
      </c>
      <c r="E44" s="8">
        <f t="shared" si="4"/>
        <v>213.71633137344847</v>
      </c>
      <c r="F44" s="8">
        <f t="shared" si="5"/>
        <v>1971.9457560016472</v>
      </c>
    </row>
    <row r="45" spans="1:6" x14ac:dyDescent="0.25">
      <c r="A45" s="7">
        <v>39</v>
      </c>
      <c r="B45" s="7" t="s">
        <v>57</v>
      </c>
      <c r="C45" s="8">
        <f t="shared" si="3"/>
        <v>40985.0368500615</v>
      </c>
      <c r="D45" s="8">
        <f t="shared" si="0"/>
        <v>1767.0205717513397</v>
      </c>
      <c r="E45" s="8">
        <f t="shared" si="4"/>
        <v>204.92518425030747</v>
      </c>
      <c r="F45" s="8">
        <f t="shared" si="5"/>
        <v>1971.9457560016472</v>
      </c>
    </row>
    <row r="46" spans="1:6" x14ac:dyDescent="0.25">
      <c r="A46" s="7">
        <v>40</v>
      </c>
      <c r="B46" s="7" t="s">
        <v>58</v>
      </c>
      <c r="C46" s="8">
        <f t="shared" si="3"/>
        <v>39218.016278310162</v>
      </c>
      <c r="D46" s="8">
        <f t="shared" si="0"/>
        <v>1775.8556746100965</v>
      </c>
      <c r="E46" s="8">
        <f t="shared" si="4"/>
        <v>196.0900813915508</v>
      </c>
      <c r="F46" s="8">
        <f t="shared" si="5"/>
        <v>1971.9457560016472</v>
      </c>
    </row>
    <row r="47" spans="1:6" x14ac:dyDescent="0.25">
      <c r="A47" s="7">
        <v>41</v>
      </c>
      <c r="B47" s="7" t="s">
        <v>59</v>
      </c>
      <c r="C47" s="8">
        <f t="shared" si="3"/>
        <v>37442.160603700067</v>
      </c>
      <c r="D47" s="8">
        <f t="shared" si="0"/>
        <v>1784.7349529831467</v>
      </c>
      <c r="E47" s="8">
        <f t="shared" si="4"/>
        <v>187.21080301850031</v>
      </c>
      <c r="F47" s="8">
        <f t="shared" si="5"/>
        <v>1971.9457560016472</v>
      </c>
    </row>
    <row r="48" spans="1:6" x14ac:dyDescent="0.25">
      <c r="A48" s="7">
        <v>42</v>
      </c>
      <c r="B48" s="7" t="s">
        <v>60</v>
      </c>
      <c r="C48" s="8">
        <f t="shared" si="3"/>
        <v>35657.425650716919</v>
      </c>
      <c r="D48" s="8">
        <f t="shared" si="0"/>
        <v>1793.6586277480626</v>
      </c>
      <c r="E48" s="8">
        <f t="shared" si="4"/>
        <v>178.2871282535846</v>
      </c>
      <c r="F48" s="8">
        <f t="shared" si="5"/>
        <v>1971.9457560016472</v>
      </c>
    </row>
    <row r="49" spans="1:6" x14ac:dyDescent="0.25">
      <c r="A49" s="7">
        <v>43</v>
      </c>
      <c r="B49" s="7" t="s">
        <v>61</v>
      </c>
      <c r="C49" s="8">
        <f t="shared" si="3"/>
        <v>33863.767022968859</v>
      </c>
      <c r="D49" s="8">
        <f t="shared" si="0"/>
        <v>1802.626920886803</v>
      </c>
      <c r="E49" s="8">
        <f t="shared" si="4"/>
        <v>169.31883511484429</v>
      </c>
      <c r="F49" s="8">
        <f t="shared" si="5"/>
        <v>1971.9457560016472</v>
      </c>
    </row>
    <row r="50" spans="1:6" x14ac:dyDescent="0.25">
      <c r="A50" s="7">
        <v>44</v>
      </c>
      <c r="B50" s="7" t="s">
        <v>62</v>
      </c>
      <c r="C50" s="8">
        <f t="shared" si="3"/>
        <v>32061.140102082056</v>
      </c>
      <c r="D50" s="8">
        <f t="shared" si="0"/>
        <v>1811.6400554912368</v>
      </c>
      <c r="E50" s="8">
        <f t="shared" si="4"/>
        <v>160.30570051041028</v>
      </c>
      <c r="F50" s="8">
        <f t="shared" si="5"/>
        <v>1971.9457560016472</v>
      </c>
    </row>
    <row r="51" spans="1:6" x14ac:dyDescent="0.25">
      <c r="A51" s="7">
        <v>45</v>
      </c>
      <c r="B51" s="7" t="s">
        <v>63</v>
      </c>
      <c r="C51" s="8">
        <f t="shared" si="3"/>
        <v>30249.50004659082</v>
      </c>
      <c r="D51" s="8">
        <f t="shared" si="0"/>
        <v>1820.6982557686931</v>
      </c>
      <c r="E51" s="8">
        <f t="shared" si="4"/>
        <v>151.24750023295408</v>
      </c>
      <c r="F51" s="8">
        <f t="shared" si="5"/>
        <v>1971.9457560016472</v>
      </c>
    </row>
    <row r="52" spans="1:6" x14ac:dyDescent="0.25">
      <c r="A52" s="7">
        <v>46</v>
      </c>
      <c r="B52" s="7" t="s">
        <v>64</v>
      </c>
      <c r="C52" s="8">
        <f t="shared" si="3"/>
        <v>28428.801790822126</v>
      </c>
      <c r="D52" s="8">
        <f t="shared" si="0"/>
        <v>1829.8017470475365</v>
      </c>
      <c r="E52" s="8">
        <f t="shared" si="4"/>
        <v>142.14400895411063</v>
      </c>
      <c r="F52" s="8">
        <f t="shared" si="5"/>
        <v>1971.9457560016472</v>
      </c>
    </row>
    <row r="53" spans="1:6" x14ac:dyDescent="0.25">
      <c r="A53" s="7">
        <v>47</v>
      </c>
      <c r="B53" s="7" t="s">
        <v>65</v>
      </c>
      <c r="C53" s="8">
        <f t="shared" si="3"/>
        <v>26599.000043774591</v>
      </c>
      <c r="D53" s="8">
        <f t="shared" si="0"/>
        <v>1838.9507557827742</v>
      </c>
      <c r="E53" s="8">
        <f t="shared" si="4"/>
        <v>132.99500021887295</v>
      </c>
      <c r="F53" s="8">
        <f t="shared" si="5"/>
        <v>1971.9457560016472</v>
      </c>
    </row>
    <row r="54" spans="1:6" x14ac:dyDescent="0.25">
      <c r="A54" s="7">
        <v>48</v>
      </c>
      <c r="B54" s="7" t="s">
        <v>66</v>
      </c>
      <c r="C54" s="8">
        <f t="shared" si="3"/>
        <v>24760.049287991817</v>
      </c>
      <c r="D54" s="8">
        <f t="shared" si="0"/>
        <v>1848.1455095616882</v>
      </c>
      <c r="E54" s="8">
        <f t="shared" si="4"/>
        <v>123.80024643995908</v>
      </c>
      <c r="F54" s="8">
        <f t="shared" si="5"/>
        <v>1971.9457560016472</v>
      </c>
    </row>
    <row r="55" spans="1:6" x14ac:dyDescent="0.25">
      <c r="A55" s="7">
        <v>49</v>
      </c>
      <c r="B55" s="7" t="s">
        <v>67</v>
      </c>
      <c r="C55" s="8">
        <f t="shared" si="3"/>
        <v>22911.903778430129</v>
      </c>
      <c r="D55" s="8">
        <f t="shared" si="0"/>
        <v>1857.3862371094965</v>
      </c>
      <c r="E55" s="8">
        <f t="shared" si="4"/>
        <v>114.55951889215065</v>
      </c>
      <c r="F55" s="8">
        <f t="shared" si="5"/>
        <v>1971.9457560016472</v>
      </c>
    </row>
    <row r="56" spans="1:6" x14ac:dyDescent="0.25">
      <c r="A56" s="7">
        <v>50</v>
      </c>
      <c r="B56" s="7" t="s">
        <v>68</v>
      </c>
      <c r="C56" s="8">
        <f t="shared" si="3"/>
        <v>21054.517541320631</v>
      </c>
      <c r="D56" s="8">
        <f t="shared" si="0"/>
        <v>1866.673168295044</v>
      </c>
      <c r="E56" s="8">
        <f t="shared" si="4"/>
        <v>105.27258770660315</v>
      </c>
      <c r="F56" s="8">
        <f t="shared" si="5"/>
        <v>1971.9457560016472</v>
      </c>
    </row>
    <row r="57" spans="1:6" x14ac:dyDescent="0.25">
      <c r="A57" s="7">
        <v>51</v>
      </c>
      <c r="B57" s="7" t="s">
        <v>69</v>
      </c>
      <c r="C57" s="8">
        <f t="shared" si="3"/>
        <v>19187.844373025586</v>
      </c>
      <c r="D57" s="8">
        <f t="shared" si="0"/>
        <v>1876.0065341365193</v>
      </c>
      <c r="E57" s="8">
        <f t="shared" si="4"/>
        <v>95.939221865127934</v>
      </c>
      <c r="F57" s="8">
        <f t="shared" si="5"/>
        <v>1971.9457560016472</v>
      </c>
    </row>
    <row r="58" spans="1:6" x14ac:dyDescent="0.25">
      <c r="A58" s="7">
        <v>52</v>
      </c>
      <c r="B58" s="7" t="s">
        <v>70</v>
      </c>
      <c r="C58" s="8">
        <f t="shared" si="3"/>
        <v>17311.837838889067</v>
      </c>
      <c r="D58" s="8">
        <f t="shared" si="0"/>
        <v>1885.3865668072019</v>
      </c>
      <c r="E58" s="8">
        <f t="shared" si="4"/>
        <v>86.559189194445324</v>
      </c>
      <c r="F58" s="8">
        <f t="shared" si="5"/>
        <v>1971.9457560016472</v>
      </c>
    </row>
    <row r="59" spans="1:6" x14ac:dyDescent="0.25">
      <c r="A59" s="7">
        <v>53</v>
      </c>
      <c r="B59" s="7" t="s">
        <v>71</v>
      </c>
      <c r="C59" s="8">
        <f t="shared" si="3"/>
        <v>15426.451272081866</v>
      </c>
      <c r="D59" s="8">
        <f t="shared" si="0"/>
        <v>1894.8134996412377</v>
      </c>
      <c r="E59" s="8">
        <f t="shared" si="4"/>
        <v>77.132256360409329</v>
      </c>
      <c r="F59" s="8">
        <f t="shared" si="5"/>
        <v>1971.9457560016472</v>
      </c>
    </row>
    <row r="60" spans="1:6" x14ac:dyDescent="0.25">
      <c r="A60" s="7">
        <v>54</v>
      </c>
      <c r="B60" s="7" t="s">
        <v>72</v>
      </c>
      <c r="C60" s="8">
        <f t="shared" si="3"/>
        <v>13531.637772440628</v>
      </c>
      <c r="D60" s="8">
        <f t="shared" si="0"/>
        <v>1904.287567139444</v>
      </c>
      <c r="E60" s="8">
        <f t="shared" si="4"/>
        <v>67.658188862203147</v>
      </c>
      <c r="F60" s="8">
        <f t="shared" si="5"/>
        <v>1971.9457560016472</v>
      </c>
    </row>
    <row r="61" spans="1:6" x14ac:dyDescent="0.25">
      <c r="A61" s="7">
        <v>55</v>
      </c>
      <c r="B61" s="7" t="s">
        <v>73</v>
      </c>
      <c r="C61" s="8">
        <f t="shared" si="3"/>
        <v>11627.350205301183</v>
      </c>
      <c r="D61" s="8">
        <f t="shared" si="0"/>
        <v>1913.8090049751413</v>
      </c>
      <c r="E61" s="8">
        <f t="shared" si="4"/>
        <v>58.13675102650592</v>
      </c>
      <c r="F61" s="8">
        <f t="shared" si="5"/>
        <v>1971.9457560016472</v>
      </c>
    </row>
    <row r="62" spans="1:6" x14ac:dyDescent="0.25">
      <c r="A62" s="7">
        <v>56</v>
      </c>
      <c r="B62" s="7" t="s">
        <v>74</v>
      </c>
      <c r="C62" s="8">
        <f t="shared" si="3"/>
        <v>9713.5412003260426</v>
      </c>
      <c r="D62" s="8">
        <f t="shared" si="0"/>
        <v>1923.3780500000169</v>
      </c>
      <c r="E62" s="8">
        <f t="shared" si="4"/>
        <v>48.567706001630206</v>
      </c>
      <c r="F62" s="8">
        <f t="shared" si="5"/>
        <v>1971.9457560016472</v>
      </c>
    </row>
    <row r="63" spans="1:6" x14ac:dyDescent="0.25">
      <c r="A63" s="7">
        <v>57</v>
      </c>
      <c r="B63" s="7" t="s">
        <v>75</v>
      </c>
      <c r="C63" s="8">
        <f t="shared" si="3"/>
        <v>7790.163150326026</v>
      </c>
      <c r="D63" s="8">
        <f t="shared" si="0"/>
        <v>1932.994940250017</v>
      </c>
      <c r="E63" s="8">
        <f t="shared" si="4"/>
        <v>38.950815751630124</v>
      </c>
      <c r="F63" s="8">
        <f t="shared" si="5"/>
        <v>1971.9457560016472</v>
      </c>
    </row>
    <row r="64" spans="1:6" x14ac:dyDescent="0.25">
      <c r="A64" s="7">
        <v>58</v>
      </c>
      <c r="B64" s="7" t="s">
        <v>76</v>
      </c>
      <c r="C64" s="8">
        <f t="shared" si="3"/>
        <v>5857.168210076009</v>
      </c>
      <c r="D64" s="8">
        <f t="shared" si="0"/>
        <v>1942.6599149512672</v>
      </c>
      <c r="E64" s="8">
        <f t="shared" si="4"/>
        <v>29.285841050380043</v>
      </c>
      <c r="F64" s="8">
        <f t="shared" si="5"/>
        <v>1971.9457560016472</v>
      </c>
    </row>
    <row r="65" spans="1:6" x14ac:dyDescent="0.25">
      <c r="A65" s="7">
        <v>59</v>
      </c>
      <c r="B65" s="7" t="s">
        <v>77</v>
      </c>
      <c r="C65" s="8">
        <f t="shared" si="3"/>
        <v>3914.5082951247418</v>
      </c>
      <c r="D65" s="8">
        <f t="shared" si="0"/>
        <v>1952.3732145260235</v>
      </c>
      <c r="E65" s="8">
        <f t="shared" si="4"/>
        <v>19.572541475623709</v>
      </c>
      <c r="F65" s="8">
        <f t="shared" si="5"/>
        <v>1971.9457560016472</v>
      </c>
    </row>
    <row r="66" spans="1:6" x14ac:dyDescent="0.25">
      <c r="A66" s="7">
        <v>60</v>
      </c>
      <c r="B66" s="7" t="s">
        <v>78</v>
      </c>
      <c r="C66" s="8">
        <f t="shared" si="3"/>
        <v>1962.1350805987183</v>
      </c>
      <c r="D66" s="8">
        <f t="shared" si="0"/>
        <v>1962.1350805986535</v>
      </c>
      <c r="E66" s="8">
        <f t="shared" si="4"/>
        <v>9.8106754029935903</v>
      </c>
      <c r="F66" s="8">
        <f t="shared" si="5"/>
        <v>1971.9457560016472</v>
      </c>
    </row>
    <row r="67" spans="1:6" x14ac:dyDescent="0.25">
      <c r="B67" s="7" t="s">
        <v>79</v>
      </c>
      <c r="C67" s="9" t="s">
        <v>81</v>
      </c>
      <c r="D67" s="8">
        <f>SUM(D7:D66)</f>
        <v>101999.99999999996</v>
      </c>
      <c r="E67" s="8">
        <f t="shared" ref="E67:F67" si="6">SUM(E7:E66)</f>
        <v>16316.74536009887</v>
      </c>
      <c r="F67" s="8">
        <f t="shared" si="6"/>
        <v>118316.74536009874</v>
      </c>
    </row>
  </sheetData>
  <sheetProtection password="CF5F" sheet="1" objects="1" scenarios="1" selectLockedCells="1" selectUnlockedCells="1"/>
  <mergeCells count="2">
    <mergeCell ref="B2:F2"/>
    <mergeCell ref="B1:C1"/>
  </mergeCells>
  <hyperlinks>
    <hyperlink ref="B1" location="'Strona tytułowa'!A1" display="Powrót do spisu treści"/>
  </hyperlinks>
  <pageMargins left="0.70866141732283472" right="0.70866141732283472" top="0.74803149606299213" bottom="0.74803149606299213" header="0.31496062992125984" footer="0.31496062992125984"/>
  <pageSetup paperSize="9" scale="7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showGridLines="0" showRowColHeaders="0" workbookViewId="0">
      <selection sqref="A1:B1"/>
    </sheetView>
  </sheetViews>
  <sheetFormatPr defaultRowHeight="15.75" x14ac:dyDescent="0.25"/>
  <cols>
    <col min="1" max="1" width="20.125" bestFit="1" customWidth="1"/>
    <col min="2" max="3" width="20.625" customWidth="1"/>
  </cols>
  <sheetData>
    <row r="1" spans="1:6" s="7" customFormat="1" ht="18.75" x14ac:dyDescent="0.25">
      <c r="A1" s="25" t="s">
        <v>101</v>
      </c>
      <c r="B1" s="25"/>
      <c r="C1" s="22"/>
      <c r="D1" s="8"/>
      <c r="E1" s="8"/>
      <c r="F1" s="8"/>
    </row>
    <row r="2" spans="1:6" x14ac:dyDescent="0.25">
      <c r="A2" s="26" t="s">
        <v>84</v>
      </c>
      <c r="B2" s="26"/>
      <c r="C2" s="26"/>
    </row>
    <row r="4" spans="1:6" x14ac:dyDescent="0.25">
      <c r="A4" t="s">
        <v>80</v>
      </c>
      <c r="B4" t="str">
        <f>waluta</f>
        <v>złoty polski</v>
      </c>
    </row>
    <row r="6" spans="1:6" x14ac:dyDescent="0.25">
      <c r="A6" t="s">
        <v>15</v>
      </c>
      <c r="B6" s="6" t="s">
        <v>85</v>
      </c>
      <c r="C6" s="6" t="s">
        <v>86</v>
      </c>
    </row>
    <row r="7" spans="1:6" x14ac:dyDescent="0.25">
      <c r="A7" t="s">
        <v>19</v>
      </c>
      <c r="B7" s="7">
        <f>'Przebieg - raty malejące'!C7</f>
        <v>102000</v>
      </c>
      <c r="C7" s="7">
        <f>'Przebieg - raty stałe'!C7</f>
        <v>102000</v>
      </c>
    </row>
    <row r="8" spans="1:6" x14ac:dyDescent="0.25">
      <c r="A8" t="s">
        <v>20</v>
      </c>
      <c r="B8" s="7">
        <f>'Przebieg - raty malejące'!C8</f>
        <v>100300</v>
      </c>
      <c r="C8" s="7">
        <f>'Przebieg - raty stałe'!C8</f>
        <v>100538.05424399835</v>
      </c>
    </row>
    <row r="9" spans="1:6" x14ac:dyDescent="0.25">
      <c r="A9" t="s">
        <v>21</v>
      </c>
      <c r="B9" s="7">
        <f>'Przebieg - raty malejące'!C9</f>
        <v>98600</v>
      </c>
      <c r="C9" s="7">
        <f>'Przebieg - raty stałe'!C9</f>
        <v>99068.798759216705</v>
      </c>
    </row>
    <row r="10" spans="1:6" x14ac:dyDescent="0.25">
      <c r="A10" t="s">
        <v>22</v>
      </c>
      <c r="B10" s="7">
        <f>'Przebieg - raty malejące'!C10</f>
        <v>96900</v>
      </c>
      <c r="C10" s="7">
        <f>'Przebieg - raty stałe'!C10</f>
        <v>97592.196997011139</v>
      </c>
    </row>
    <row r="11" spans="1:6" x14ac:dyDescent="0.25">
      <c r="A11" t="s">
        <v>23</v>
      </c>
      <c r="B11" s="7">
        <f>'Przebieg - raty malejące'!C11</f>
        <v>95200</v>
      </c>
      <c r="C11" s="7">
        <f>'Przebieg - raty stałe'!C11</f>
        <v>96108.212225994546</v>
      </c>
    </row>
    <row r="12" spans="1:6" x14ac:dyDescent="0.25">
      <c r="A12" t="s">
        <v>24</v>
      </c>
      <c r="B12" s="7">
        <f>'Przebieg - raty malejące'!C12</f>
        <v>93500</v>
      </c>
      <c r="C12" s="7">
        <f>'Przebieg - raty stałe'!C12</f>
        <v>94616.807531122875</v>
      </c>
    </row>
    <row r="13" spans="1:6" x14ac:dyDescent="0.25">
      <c r="A13" t="s">
        <v>25</v>
      </c>
      <c r="B13" s="7">
        <f>'Przebieg - raty malejące'!C13</f>
        <v>91800</v>
      </c>
      <c r="C13" s="7">
        <f>'Przebieg - raty stałe'!C13</f>
        <v>93117.945812776845</v>
      </c>
    </row>
    <row r="14" spans="1:6" x14ac:dyDescent="0.25">
      <c r="A14" t="s">
        <v>26</v>
      </c>
      <c r="B14" s="7">
        <f>'Przebieg - raty malejące'!C14</f>
        <v>90100</v>
      </c>
      <c r="C14" s="7">
        <f>'Przebieg - raty stałe'!C14</f>
        <v>91611.589785839082</v>
      </c>
    </row>
    <row r="15" spans="1:6" x14ac:dyDescent="0.25">
      <c r="A15" t="s">
        <v>27</v>
      </c>
      <c r="B15" s="7">
        <f>'Przebieg - raty malejące'!C15</f>
        <v>88400</v>
      </c>
      <c r="C15" s="7">
        <f>'Przebieg - raty stałe'!C15</f>
        <v>90097.701978766636</v>
      </c>
    </row>
    <row r="16" spans="1:6" x14ac:dyDescent="0.25">
      <c r="A16" t="s">
        <v>28</v>
      </c>
      <c r="B16" s="7">
        <f>'Przebieg - raty malejące'!C16</f>
        <v>86700</v>
      </c>
      <c r="C16" s="7">
        <f>'Przebieg - raty stałe'!C16</f>
        <v>88576.244732658815</v>
      </c>
    </row>
    <row r="17" spans="1:3" x14ac:dyDescent="0.25">
      <c r="A17" t="s">
        <v>29</v>
      </c>
      <c r="B17" s="7">
        <f>'Przebieg - raty malejące'!C17</f>
        <v>85000</v>
      </c>
      <c r="C17" s="7">
        <f>'Przebieg - raty stałe'!C17</f>
        <v>87047.180200320465</v>
      </c>
    </row>
    <row r="18" spans="1:3" x14ac:dyDescent="0.25">
      <c r="A18" t="s">
        <v>30</v>
      </c>
      <c r="B18" s="7">
        <f>'Przebieg - raty malejące'!C18</f>
        <v>83300</v>
      </c>
      <c r="C18" s="7">
        <f>'Przebieg - raty stałe'!C18</f>
        <v>85510.470345320413</v>
      </c>
    </row>
    <row r="19" spans="1:3" x14ac:dyDescent="0.25">
      <c r="A19" t="s">
        <v>31</v>
      </c>
      <c r="B19" s="7">
        <f>'Przebieg - raty malejące'!C19</f>
        <v>81600</v>
      </c>
      <c r="C19" s="7">
        <f>'Przebieg - raty stałe'!C19</f>
        <v>83966.076941045365</v>
      </c>
    </row>
    <row r="20" spans="1:3" x14ac:dyDescent="0.25">
      <c r="A20" t="s">
        <v>32</v>
      </c>
      <c r="B20" s="7">
        <f>'Przebieg - raty malejące'!C20</f>
        <v>79900</v>
      </c>
      <c r="C20" s="7">
        <f>'Przebieg - raty stałe'!C20</f>
        <v>82413.96156974895</v>
      </c>
    </row>
    <row r="21" spans="1:3" x14ac:dyDescent="0.25">
      <c r="A21" t="s">
        <v>33</v>
      </c>
      <c r="B21" s="7">
        <f>'Przebieg - raty malejące'!C21</f>
        <v>78200</v>
      </c>
      <c r="C21" s="7">
        <f>'Przebieg - raty stałe'!C21</f>
        <v>80854.085621596052</v>
      </c>
    </row>
    <row r="22" spans="1:3" x14ac:dyDescent="0.25">
      <c r="A22" t="s">
        <v>34</v>
      </c>
      <c r="B22" s="7">
        <f>'Przebieg - raty malejące'!C22</f>
        <v>76500</v>
      </c>
      <c r="C22" s="7">
        <f>'Przebieg - raty stałe'!C22</f>
        <v>79286.410293702385</v>
      </c>
    </row>
    <row r="23" spans="1:3" x14ac:dyDescent="0.25">
      <c r="A23" t="s">
        <v>35</v>
      </c>
      <c r="B23" s="7">
        <f>'Przebieg - raty malejące'!C23</f>
        <v>74800</v>
      </c>
      <c r="C23" s="7">
        <f>'Przebieg - raty stałe'!C23</f>
        <v>77710.89658916925</v>
      </c>
    </row>
    <row r="24" spans="1:3" x14ac:dyDescent="0.25">
      <c r="A24" t="s">
        <v>36</v>
      </c>
      <c r="B24" s="7">
        <f>'Przebieg - raty malejące'!C24</f>
        <v>73100</v>
      </c>
      <c r="C24" s="7">
        <f>'Przebieg - raty stałe'!C24</f>
        <v>76127.505316113442</v>
      </c>
    </row>
    <row r="25" spans="1:3" x14ac:dyDescent="0.25">
      <c r="A25" t="s">
        <v>37</v>
      </c>
      <c r="B25" s="7">
        <f>'Przebieg - raty malejące'!C25</f>
        <v>71400</v>
      </c>
      <c r="C25" s="7">
        <f>'Przebieg - raty stałe'!C25</f>
        <v>74536.197086692366</v>
      </c>
    </row>
    <row r="26" spans="1:3" x14ac:dyDescent="0.25">
      <c r="A26" t="s">
        <v>38</v>
      </c>
      <c r="B26" s="7">
        <f>'Przebieg - raty malejące'!C26</f>
        <v>69700</v>
      </c>
      <c r="C26" s="7">
        <f>'Przebieg - raty stałe'!C26</f>
        <v>72936.932316124177</v>
      </c>
    </row>
    <row r="27" spans="1:3" x14ac:dyDescent="0.25">
      <c r="A27" t="s">
        <v>39</v>
      </c>
      <c r="B27" s="7">
        <f>'Przebieg - raty malejące'!C27</f>
        <v>68000</v>
      </c>
      <c r="C27" s="7">
        <f>'Przebieg - raty stałe'!C27</f>
        <v>71329.671221703145</v>
      </c>
    </row>
    <row r="28" spans="1:3" x14ac:dyDescent="0.25">
      <c r="A28" t="s">
        <v>40</v>
      </c>
      <c r="B28" s="7">
        <f>'Przebieg - raty malejące'!C28</f>
        <v>66300</v>
      </c>
      <c r="C28" s="7">
        <f>'Przebieg - raty stałe'!C28</f>
        <v>69714.373821810019</v>
      </c>
    </row>
    <row r="29" spans="1:3" x14ac:dyDescent="0.25">
      <c r="A29" t="s">
        <v>41</v>
      </c>
      <c r="B29" s="7">
        <f>'Przebieg - raty malejące'!C29</f>
        <v>64600</v>
      </c>
      <c r="C29" s="7">
        <f>'Przebieg - raty stałe'!C29</f>
        <v>68090.999934917418</v>
      </c>
    </row>
    <row r="30" spans="1:3" x14ac:dyDescent="0.25">
      <c r="A30" t="s">
        <v>42</v>
      </c>
      <c r="B30" s="7">
        <f>'Przebieg - raty malejące'!C30</f>
        <v>62900</v>
      </c>
      <c r="C30" s="7">
        <f>'Przebieg - raty stałe'!C30</f>
        <v>66459.509178590364</v>
      </c>
    </row>
    <row r="31" spans="1:3" x14ac:dyDescent="0.25">
      <c r="A31" t="s">
        <v>43</v>
      </c>
      <c r="B31" s="7">
        <f>'Przebieg - raty malejące'!C31</f>
        <v>61200</v>
      </c>
      <c r="C31" s="7">
        <f>'Przebieg - raty stałe'!C31</f>
        <v>64819.860968481669</v>
      </c>
    </row>
    <row r="32" spans="1:3" x14ac:dyDescent="0.25">
      <c r="A32" t="s">
        <v>44</v>
      </c>
      <c r="B32" s="7">
        <f>'Przebieg - raty malejące'!C32</f>
        <v>59500</v>
      </c>
      <c r="C32" s="7">
        <f>'Przebieg - raty stałe'!C32</f>
        <v>63172.01451732243</v>
      </c>
    </row>
    <row r="33" spans="1:3" x14ac:dyDescent="0.25">
      <c r="A33" t="s">
        <v>45</v>
      </c>
      <c r="B33" s="7">
        <f>'Przebieg - raty malejące'!C33</f>
        <v>57800</v>
      </c>
      <c r="C33" s="7">
        <f>'Przebieg - raty stałe'!C33</f>
        <v>61515.928833907397</v>
      </c>
    </row>
    <row r="34" spans="1:3" x14ac:dyDescent="0.25">
      <c r="A34" t="s">
        <v>46</v>
      </c>
      <c r="B34" s="7">
        <f>'Przebieg - raty malejące'!C34</f>
        <v>56100</v>
      </c>
      <c r="C34" s="7">
        <f>'Przebieg - raty stałe'!C34</f>
        <v>59851.562722075287</v>
      </c>
    </row>
    <row r="35" spans="1:3" x14ac:dyDescent="0.25">
      <c r="A35" t="s">
        <v>47</v>
      </c>
      <c r="B35" s="7">
        <f>'Przebieg - raty malejące'!C35</f>
        <v>54400</v>
      </c>
      <c r="C35" s="7">
        <f>'Przebieg - raty stałe'!C35</f>
        <v>58178.874779684018</v>
      </c>
    </row>
    <row r="36" spans="1:3" x14ac:dyDescent="0.25">
      <c r="A36" t="s">
        <v>48</v>
      </c>
      <c r="B36" s="7">
        <f>'Przebieg - raty malejące'!C36</f>
        <v>52700</v>
      </c>
      <c r="C36" s="7">
        <f>'Przebieg - raty stałe'!C36</f>
        <v>56497.823397580789</v>
      </c>
    </row>
    <row r="37" spans="1:3" x14ac:dyDescent="0.25">
      <c r="A37" t="s">
        <v>49</v>
      </c>
      <c r="B37" s="7">
        <f>'Przebieg - raty malejące'!C37</f>
        <v>51000</v>
      </c>
      <c r="C37" s="7">
        <f>'Przebieg - raty stałe'!C37</f>
        <v>54808.366758567048</v>
      </c>
    </row>
    <row r="38" spans="1:3" x14ac:dyDescent="0.25">
      <c r="A38" t="s">
        <v>50</v>
      </c>
      <c r="B38" s="7">
        <f>'Przebieg - raty malejące'!C38</f>
        <v>49300</v>
      </c>
      <c r="C38" s="7">
        <f>'Przebieg - raty stałe'!C38</f>
        <v>53110.462836358238</v>
      </c>
    </row>
    <row r="39" spans="1:3" x14ac:dyDescent="0.25">
      <c r="A39" t="s">
        <v>51</v>
      </c>
      <c r="B39" s="7">
        <f>'Przebieg - raty malejące'!C39</f>
        <v>47600</v>
      </c>
      <c r="C39" s="7">
        <f>'Przebieg - raty stałe'!C39</f>
        <v>51404.069394538383</v>
      </c>
    </row>
    <row r="40" spans="1:3" x14ac:dyDescent="0.25">
      <c r="A40" t="s">
        <v>52</v>
      </c>
      <c r="B40" s="7">
        <f>'Przebieg - raty malejące'!C40</f>
        <v>45900</v>
      </c>
      <c r="C40" s="7">
        <f>'Przebieg - raty stałe'!C40</f>
        <v>49689.143985509429</v>
      </c>
    </row>
    <row r="41" spans="1:3" x14ac:dyDescent="0.25">
      <c r="A41" t="s">
        <v>53</v>
      </c>
      <c r="B41" s="7">
        <f>'Przebieg - raty malejące'!C41</f>
        <v>44200</v>
      </c>
      <c r="C41" s="7">
        <f>'Przebieg - raty stałe'!C41</f>
        <v>47965.643949435325</v>
      </c>
    </row>
    <row r="42" spans="1:3" x14ac:dyDescent="0.25">
      <c r="A42" t="s">
        <v>54</v>
      </c>
      <c r="B42" s="7">
        <f>'Przebieg - raty malejące'!C42</f>
        <v>42500</v>
      </c>
      <c r="C42" s="7">
        <f>'Przebieg - raty stałe'!C42</f>
        <v>46233.526413180858</v>
      </c>
    </row>
    <row r="43" spans="1:3" x14ac:dyDescent="0.25">
      <c r="A43" t="s">
        <v>55</v>
      </c>
      <c r="B43" s="7">
        <f>'Przebieg - raty malejące'!C43</f>
        <v>40800</v>
      </c>
      <c r="C43" s="7">
        <f>'Przebieg - raty stałe'!C43</f>
        <v>44492.748289245115</v>
      </c>
    </row>
    <row r="44" spans="1:3" x14ac:dyDescent="0.25">
      <c r="A44" t="s">
        <v>56</v>
      </c>
      <c r="B44" s="7">
        <f>'Przebieg - raty malejące'!C44</f>
        <v>39100</v>
      </c>
      <c r="C44" s="7">
        <f>'Przebieg - raty stałe'!C44</f>
        <v>42743.266274689697</v>
      </c>
    </row>
    <row r="45" spans="1:3" x14ac:dyDescent="0.25">
      <c r="A45" t="s">
        <v>57</v>
      </c>
      <c r="B45" s="7">
        <f>'Przebieg - raty malejące'!C45</f>
        <v>37400</v>
      </c>
      <c r="C45" s="7">
        <f>'Przebieg - raty stałe'!C45</f>
        <v>40985.0368500615</v>
      </c>
    </row>
    <row r="46" spans="1:3" x14ac:dyDescent="0.25">
      <c r="A46" t="s">
        <v>58</v>
      </c>
      <c r="B46" s="7">
        <f>'Przebieg - raty malejące'!C46</f>
        <v>35700</v>
      </c>
      <c r="C46" s="7">
        <f>'Przebieg - raty stałe'!C46</f>
        <v>39218.016278310162</v>
      </c>
    </row>
    <row r="47" spans="1:3" x14ac:dyDescent="0.25">
      <c r="A47" t="s">
        <v>59</v>
      </c>
      <c r="B47" s="7">
        <f>'Przebieg - raty malejące'!C47</f>
        <v>34000</v>
      </c>
      <c r="C47" s="7">
        <f>'Przebieg - raty stałe'!C47</f>
        <v>37442.160603700067</v>
      </c>
    </row>
    <row r="48" spans="1:3" x14ac:dyDescent="0.25">
      <c r="A48" t="s">
        <v>60</v>
      </c>
      <c r="B48" s="7">
        <f>'Przebieg - raty malejące'!C48</f>
        <v>32300</v>
      </c>
      <c r="C48" s="7">
        <f>'Przebieg - raty stałe'!C48</f>
        <v>35657.425650716919</v>
      </c>
    </row>
    <row r="49" spans="1:3" x14ac:dyDescent="0.25">
      <c r="A49" t="s">
        <v>61</v>
      </c>
      <c r="B49" s="7">
        <f>'Przebieg - raty malejące'!C49</f>
        <v>30600</v>
      </c>
      <c r="C49" s="7">
        <f>'Przebieg - raty stałe'!C49</f>
        <v>33863.767022968859</v>
      </c>
    </row>
    <row r="50" spans="1:3" x14ac:dyDescent="0.25">
      <c r="A50" t="s">
        <v>62</v>
      </c>
      <c r="B50" s="7">
        <f>'Przebieg - raty malejące'!C50</f>
        <v>28900</v>
      </c>
      <c r="C50" s="7">
        <f>'Przebieg - raty stałe'!C50</f>
        <v>32061.140102082056</v>
      </c>
    </row>
    <row r="51" spans="1:3" x14ac:dyDescent="0.25">
      <c r="A51" t="s">
        <v>63</v>
      </c>
      <c r="B51" s="7">
        <f>'Przebieg - raty malejące'!C51</f>
        <v>27200</v>
      </c>
      <c r="C51" s="7">
        <f>'Przebieg - raty stałe'!C51</f>
        <v>30249.50004659082</v>
      </c>
    </row>
    <row r="52" spans="1:3" x14ac:dyDescent="0.25">
      <c r="A52" t="s">
        <v>64</v>
      </c>
      <c r="B52" s="7">
        <f>'Przebieg - raty malejące'!C52</f>
        <v>25500</v>
      </c>
      <c r="C52" s="7">
        <f>'Przebieg - raty stałe'!C52</f>
        <v>28428.801790822126</v>
      </c>
    </row>
    <row r="53" spans="1:3" x14ac:dyDescent="0.25">
      <c r="A53" t="s">
        <v>65</v>
      </c>
      <c r="B53" s="7">
        <f>'Przebieg - raty malejące'!C53</f>
        <v>23800</v>
      </c>
      <c r="C53" s="7">
        <f>'Przebieg - raty stałe'!C53</f>
        <v>26599.000043774591</v>
      </c>
    </row>
    <row r="54" spans="1:3" x14ac:dyDescent="0.25">
      <c r="A54" t="s">
        <v>66</v>
      </c>
      <c r="B54" s="7">
        <f>'Przebieg - raty malejące'!C54</f>
        <v>22100</v>
      </c>
      <c r="C54" s="7">
        <f>'Przebieg - raty stałe'!C54</f>
        <v>24760.049287991817</v>
      </c>
    </row>
    <row r="55" spans="1:3" x14ac:dyDescent="0.25">
      <c r="A55" t="s">
        <v>67</v>
      </c>
      <c r="B55" s="7">
        <f>'Przebieg - raty malejące'!C55</f>
        <v>20400</v>
      </c>
      <c r="C55" s="7">
        <f>'Przebieg - raty stałe'!C55</f>
        <v>22911.903778430129</v>
      </c>
    </row>
    <row r="56" spans="1:3" x14ac:dyDescent="0.25">
      <c r="A56" t="s">
        <v>68</v>
      </c>
      <c r="B56" s="7">
        <f>'Przebieg - raty malejące'!C56</f>
        <v>18700</v>
      </c>
      <c r="C56" s="7">
        <f>'Przebieg - raty stałe'!C56</f>
        <v>21054.517541320631</v>
      </c>
    </row>
    <row r="57" spans="1:3" x14ac:dyDescent="0.25">
      <c r="A57" t="s">
        <v>69</v>
      </c>
      <c r="B57" s="7">
        <f>'Przebieg - raty malejące'!C57</f>
        <v>17000</v>
      </c>
      <c r="C57" s="7">
        <f>'Przebieg - raty stałe'!C57</f>
        <v>19187.844373025586</v>
      </c>
    </row>
    <row r="58" spans="1:3" x14ac:dyDescent="0.25">
      <c r="A58" t="s">
        <v>70</v>
      </c>
      <c r="B58" s="7">
        <f>'Przebieg - raty malejące'!C58</f>
        <v>15300</v>
      </c>
      <c r="C58" s="7">
        <f>'Przebieg - raty stałe'!C58</f>
        <v>17311.837838889067</v>
      </c>
    </row>
    <row r="59" spans="1:3" x14ac:dyDescent="0.25">
      <c r="A59" t="s">
        <v>71</v>
      </c>
      <c r="B59" s="7">
        <f>'Przebieg - raty malejące'!C59</f>
        <v>13600</v>
      </c>
      <c r="C59" s="7">
        <f>'Przebieg - raty stałe'!C59</f>
        <v>15426.451272081866</v>
      </c>
    </row>
    <row r="60" spans="1:3" x14ac:dyDescent="0.25">
      <c r="A60" t="s">
        <v>72</v>
      </c>
      <c r="B60" s="7">
        <f>'Przebieg - raty malejące'!C60</f>
        <v>11900</v>
      </c>
      <c r="C60" s="7">
        <f>'Przebieg - raty stałe'!C60</f>
        <v>13531.637772440628</v>
      </c>
    </row>
    <row r="61" spans="1:3" x14ac:dyDescent="0.25">
      <c r="A61" t="s">
        <v>73</v>
      </c>
      <c r="B61" s="7">
        <f>'Przebieg - raty malejące'!C61</f>
        <v>10200</v>
      </c>
      <c r="C61" s="7">
        <f>'Przebieg - raty stałe'!C61</f>
        <v>11627.350205301183</v>
      </c>
    </row>
    <row r="62" spans="1:3" x14ac:dyDescent="0.25">
      <c r="A62" t="s">
        <v>74</v>
      </c>
      <c r="B62" s="7">
        <f>'Przebieg - raty malejące'!C62</f>
        <v>8500</v>
      </c>
      <c r="C62" s="7">
        <f>'Przebieg - raty stałe'!C62</f>
        <v>9713.5412003260426</v>
      </c>
    </row>
    <row r="63" spans="1:3" x14ac:dyDescent="0.25">
      <c r="A63" t="s">
        <v>75</v>
      </c>
      <c r="B63" s="7">
        <f>'Przebieg - raty malejące'!C63</f>
        <v>6800</v>
      </c>
      <c r="C63" s="7">
        <f>'Przebieg - raty stałe'!C63</f>
        <v>7790.163150326026</v>
      </c>
    </row>
    <row r="64" spans="1:3" x14ac:dyDescent="0.25">
      <c r="A64" t="s">
        <v>76</v>
      </c>
      <c r="B64" s="7">
        <f>'Przebieg - raty malejące'!C64</f>
        <v>5100</v>
      </c>
      <c r="C64" s="7">
        <f>'Przebieg - raty stałe'!C64</f>
        <v>5857.168210076009</v>
      </c>
    </row>
    <row r="65" spans="1:3" x14ac:dyDescent="0.25">
      <c r="A65" t="s">
        <v>77</v>
      </c>
      <c r="B65" s="7">
        <f>'Przebieg - raty malejące'!C65</f>
        <v>3400</v>
      </c>
      <c r="C65" s="7">
        <f>'Przebieg - raty stałe'!C65</f>
        <v>3914.5082951247418</v>
      </c>
    </row>
    <row r="66" spans="1:3" x14ac:dyDescent="0.25">
      <c r="A66" t="s">
        <v>78</v>
      </c>
      <c r="B66" s="7">
        <f>'Przebieg - raty malejące'!C66</f>
        <v>1700</v>
      </c>
      <c r="C66" s="7">
        <f>'Przebieg - raty stałe'!C66</f>
        <v>1962.1350805987183</v>
      </c>
    </row>
  </sheetData>
  <sheetProtection password="CF5F" sheet="1" objects="1" scenarios="1" selectLockedCells="1" selectUnlockedCells="1"/>
  <mergeCells count="2">
    <mergeCell ref="A2:C2"/>
    <mergeCell ref="A1:B1"/>
  </mergeCells>
  <hyperlinks>
    <hyperlink ref="A1" location="'Strona tytułowa'!A1" display="Powrót do spisu treści"/>
  </hyperlinks>
  <pageMargins left="0.70866141732283472" right="0.70866141732283472" top="0.74803149606299213" bottom="0.74803149606299213" header="0.31496062992125984" footer="0.31496062992125984"/>
  <pageSetup paperSize="9" scale="73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showGridLines="0" showRowColHeaders="0" workbookViewId="0"/>
  </sheetViews>
  <sheetFormatPr defaultRowHeight="18.75" x14ac:dyDescent="0.3"/>
  <cols>
    <col min="1" max="1" width="27.625" style="12" customWidth="1"/>
    <col min="2" max="3" width="27.625" style="16" customWidth="1"/>
    <col min="4" max="16384" width="9" style="12"/>
  </cols>
  <sheetData>
    <row r="1" spans="1:3" x14ac:dyDescent="0.3">
      <c r="A1" s="22" t="s">
        <v>101</v>
      </c>
    </row>
    <row r="2" spans="1:3" x14ac:dyDescent="0.3">
      <c r="A2" s="27" t="s">
        <v>87</v>
      </c>
      <c r="B2" s="27"/>
      <c r="C2" s="27"/>
    </row>
    <row r="4" spans="1:3" s="11" customFormat="1" x14ac:dyDescent="0.3">
      <c r="A4" s="11" t="s">
        <v>95</v>
      </c>
      <c r="B4" s="13"/>
      <c r="C4" s="13"/>
    </row>
    <row r="5" spans="1:3" ht="19.5" thickBot="1" x14ac:dyDescent="0.35">
      <c r="A5" s="14"/>
      <c r="B5" s="15" t="s">
        <v>93</v>
      </c>
    </row>
    <row r="6" spans="1:3" ht="20.25" thickTop="1" thickBot="1" x14ac:dyDescent="0.35">
      <c r="A6" s="14" t="s">
        <v>88</v>
      </c>
      <c r="B6" s="15">
        <f>kwota</f>
        <v>100000</v>
      </c>
    </row>
    <row r="7" spans="1:3" ht="20.25" thickTop="1" thickBot="1" x14ac:dyDescent="0.35">
      <c r="A7" s="14" t="s">
        <v>4</v>
      </c>
      <c r="B7" s="15" t="str">
        <f>waluta</f>
        <v>złoty polski</v>
      </c>
    </row>
    <row r="8" spans="1:3" ht="20.25" thickTop="1" thickBot="1" x14ac:dyDescent="0.35">
      <c r="A8" s="14" t="s">
        <v>6</v>
      </c>
      <c r="B8" s="17">
        <f>procent</f>
        <v>0.06</v>
      </c>
    </row>
    <row r="9" spans="1:3" ht="20.25" thickTop="1" thickBot="1" x14ac:dyDescent="0.35">
      <c r="A9" s="14" t="s">
        <v>7</v>
      </c>
      <c r="B9" s="17">
        <f>prowizja</f>
        <v>0.02</v>
      </c>
    </row>
    <row r="10" spans="1:3" ht="20.25" thickTop="1" thickBot="1" x14ac:dyDescent="0.35">
      <c r="A10" s="14" t="s">
        <v>89</v>
      </c>
      <c r="B10" s="15" t="str">
        <f>okres</f>
        <v>5 lat</v>
      </c>
    </row>
    <row r="11" spans="1:3" ht="19.5" thickTop="1" x14ac:dyDescent="0.3"/>
    <row r="12" spans="1:3" x14ac:dyDescent="0.3">
      <c r="A12" s="18" t="s">
        <v>94</v>
      </c>
    </row>
    <row r="13" spans="1:3" ht="19.5" thickBot="1" x14ac:dyDescent="0.35">
      <c r="A13" s="14"/>
      <c r="B13" s="15" t="s">
        <v>85</v>
      </c>
      <c r="C13" s="15" t="s">
        <v>86</v>
      </c>
    </row>
    <row r="14" spans="1:3" ht="20.25" thickTop="1" thickBot="1" x14ac:dyDescent="0.35">
      <c r="A14" s="14" t="s">
        <v>90</v>
      </c>
      <c r="B14" s="15">
        <f>'Przebieg - raty malejące'!F67</f>
        <v>117555</v>
      </c>
      <c r="C14" s="15">
        <f>'Przebieg - raty stałe'!F67</f>
        <v>118316.74536009874</v>
      </c>
    </row>
    <row r="15" spans="1:3" ht="20.25" thickTop="1" thickBot="1" x14ac:dyDescent="0.35">
      <c r="A15" s="14" t="s">
        <v>91</v>
      </c>
      <c r="B15" s="15">
        <f>B14-kwota</f>
        <v>17555</v>
      </c>
      <c r="C15" s="15">
        <f>C14-kwota</f>
        <v>18316.745360098736</v>
      </c>
    </row>
    <row r="16" spans="1:3" ht="20.25" thickTop="1" thickBot="1" x14ac:dyDescent="0.35">
      <c r="A16" s="14" t="s">
        <v>96</v>
      </c>
      <c r="B16" s="17">
        <f>B15/kwota</f>
        <v>0.17555000000000001</v>
      </c>
      <c r="C16" s="17">
        <f>C15/kwota</f>
        <v>0.18316745360098735</v>
      </c>
    </row>
    <row r="17" spans="1:3" ht="20.25" thickTop="1" thickBot="1" x14ac:dyDescent="0.35">
      <c r="A17" s="14" t="s">
        <v>92</v>
      </c>
      <c r="B17" s="17">
        <f>B15*2/kwota/raty*12</f>
        <v>7.0220000000000005E-2</v>
      </c>
      <c r="C17" s="17">
        <f>C15*2/kwota/raty*12</f>
        <v>7.3266981440394938E-2</v>
      </c>
    </row>
    <row r="18" spans="1:3" ht="19.5" thickTop="1" x14ac:dyDescent="0.3"/>
  </sheetData>
  <sheetProtection password="CF5F" sheet="1" objects="1" scenarios="1" selectLockedCells="1" selectUnlockedCells="1"/>
  <mergeCells count="1">
    <mergeCell ref="A2:C2"/>
  </mergeCells>
  <hyperlinks>
    <hyperlink ref="A1" location="'Strona tytułowa'!A1" display="Powrót do spisu treści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6</vt:i4>
      </vt:variant>
      <vt:variant>
        <vt:lpstr>Wykresy</vt:lpstr>
      </vt:variant>
      <vt:variant>
        <vt:i4>3</vt:i4>
      </vt:variant>
      <vt:variant>
        <vt:lpstr>Zakresy nazwane</vt:lpstr>
      </vt:variant>
      <vt:variant>
        <vt:i4>7</vt:i4>
      </vt:variant>
    </vt:vector>
  </HeadingPairs>
  <TitlesOfParts>
    <vt:vector size="16" baseType="lpstr">
      <vt:lpstr>Strona tytułowa</vt:lpstr>
      <vt:lpstr>DANE</vt:lpstr>
      <vt:lpstr>Przebieg - raty malejące</vt:lpstr>
      <vt:lpstr>Przebieg - raty stałe</vt:lpstr>
      <vt:lpstr>Stan zadłużenia</vt:lpstr>
      <vt:lpstr>PODSUMOWANIE</vt:lpstr>
      <vt:lpstr>WYKRES - stan zadłużenia</vt:lpstr>
      <vt:lpstr>WYKRES - spłata rat malejących</vt:lpstr>
      <vt:lpstr>WYKRES - spłata rat stałych</vt:lpstr>
      <vt:lpstr>kwota</vt:lpstr>
      <vt:lpstr>okres</vt:lpstr>
      <vt:lpstr>procent</vt:lpstr>
      <vt:lpstr>prowizja</vt:lpstr>
      <vt:lpstr>raty</vt:lpstr>
      <vt:lpstr>waluta</vt:lpstr>
      <vt:lpstr>wliczona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Skudlik</cp:lastModifiedBy>
  <cp:lastPrinted>2014-11-19T15:00:40Z</cp:lastPrinted>
  <dcterms:created xsi:type="dcterms:W3CDTF">2014-11-19T10:18:35Z</dcterms:created>
  <dcterms:modified xsi:type="dcterms:W3CDTF">2014-12-16T10:05:30Z</dcterms:modified>
</cp:coreProperties>
</file>