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-45" windowWidth="16020" windowHeight="12030" activeTab="1"/>
  </bookViews>
  <sheets>
    <sheet name="Kilka wew. stóp zwrotu" sheetId="2" r:id="rId1"/>
    <sheet name="Oddzielanie przepływów" sheetId="1" r:id="rId2"/>
    <sheet name="Salda" sheetId="3" r:id="rId3"/>
  </sheets>
  <calcPr calcId="124519"/>
</workbook>
</file>

<file path=xl/calcChain.xml><?xml version="1.0" encoding="utf-8"?>
<calcChain xmlns="http://schemas.openxmlformats.org/spreadsheetml/2006/main">
  <c r="D6" i="2"/>
  <c r="B8" i="1"/>
  <c r="B9"/>
  <c r="B10"/>
  <c r="B11"/>
  <c r="B12"/>
  <c r="B13"/>
  <c r="B14"/>
  <c r="B15"/>
  <c r="B16"/>
  <c r="B7"/>
  <c r="B13" i="3"/>
  <c r="B14"/>
  <c r="B15"/>
  <c r="B16"/>
  <c r="B17"/>
  <c r="B18"/>
  <c r="B19"/>
  <c r="B20"/>
  <c r="B21"/>
  <c r="B12"/>
  <c r="D12"/>
  <c r="B9"/>
  <c r="B26" i="2"/>
  <c r="B22"/>
  <c r="D22" s="1"/>
  <c r="B21"/>
  <c r="D21" s="1"/>
  <c r="H7"/>
  <c r="E7"/>
  <c r="D16" i="1"/>
  <c r="D15"/>
  <c r="D14"/>
  <c r="D13"/>
  <c r="D12"/>
  <c r="D11"/>
  <c r="D10"/>
  <c r="D9"/>
  <c r="D8"/>
  <c r="B19"/>
  <c r="D5"/>
  <c r="C5"/>
  <c r="C13" i="3" l="1"/>
  <c r="D13" s="1"/>
  <c r="E12"/>
  <c r="D8" i="2"/>
  <c r="G8"/>
  <c r="C7" i="1"/>
  <c r="D7"/>
  <c r="D17" s="1"/>
  <c r="C8"/>
  <c r="C9"/>
  <c r="C10"/>
  <c r="C11"/>
  <c r="C12"/>
  <c r="C13"/>
  <c r="C14"/>
  <c r="C15"/>
  <c r="C16"/>
  <c r="C14" i="3" l="1"/>
  <c r="D14" s="1"/>
  <c r="E13"/>
  <c r="H8" i="2"/>
  <c r="E8"/>
  <c r="E16" i="1"/>
  <c r="C17"/>
  <c r="E7"/>
  <c r="E19" s="1"/>
  <c r="C15" i="3" l="1"/>
  <c r="D15" s="1"/>
  <c r="E14"/>
  <c r="D9" i="2"/>
  <c r="G9"/>
  <c r="C16" i="3" l="1"/>
  <c r="D16" s="1"/>
  <c r="E15"/>
  <c r="H9" i="2"/>
  <c r="E9"/>
  <c r="C17" i="3" l="1"/>
  <c r="D17" s="1"/>
  <c r="E16"/>
  <c r="D10" i="2"/>
  <c r="G10"/>
  <c r="C18" i="3" l="1"/>
  <c r="D18" s="1"/>
  <c r="E17"/>
  <c r="H10" i="2"/>
  <c r="E10"/>
  <c r="C19" i="3" l="1"/>
  <c r="D19" s="1"/>
  <c r="E18"/>
  <c r="D11" i="2"/>
  <c r="E11" s="1"/>
  <c r="G11"/>
  <c r="H11" s="1"/>
  <c r="C20" i="3" l="1"/>
  <c r="D20" s="1"/>
  <c r="E19"/>
  <c r="G12" i="2"/>
  <c r="H12" s="1"/>
  <c r="D12"/>
  <c r="E12" s="1"/>
  <c r="C21" i="3" l="1"/>
  <c r="D21" s="1"/>
  <c r="E21" s="1"/>
  <c r="E20"/>
  <c r="D13" i="2"/>
  <c r="E13" s="1"/>
  <c r="G13"/>
  <c r="H13" s="1"/>
  <c r="E23" i="3" l="1"/>
  <c r="G14" i="2"/>
  <c r="H14" s="1"/>
  <c r="D14"/>
  <c r="E14" s="1"/>
  <c r="D15" l="1"/>
  <c r="E15" s="1"/>
  <c r="G15"/>
  <c r="H15" s="1"/>
  <c r="G16" l="1"/>
  <c r="G18" s="1"/>
  <c r="D16"/>
  <c r="D18" s="1"/>
  <c r="E16" l="1"/>
  <c r="H16"/>
</calcChain>
</file>

<file path=xl/sharedStrings.xml><?xml version="1.0" encoding="utf-8"?>
<sst xmlns="http://schemas.openxmlformats.org/spreadsheetml/2006/main" count="35" uniqueCount="27">
  <si>
    <t>NPVs</t>
  </si>
  <si>
    <t>MIRR:</t>
  </si>
  <si>
    <t>IRR:</t>
  </si>
  <si>
    <t>Kilka wewnętrznych stóp zwrotu</t>
  </si>
  <si>
    <t>Przypuszczenie 1:</t>
  </si>
  <si>
    <t>Przypuszczenie 2:</t>
  </si>
  <si>
    <t>Okres</t>
  </si>
  <si>
    <t>Przepływ</t>
  </si>
  <si>
    <t>Saldo</t>
  </si>
  <si>
    <t>Oprocentowanie 7.04%</t>
  </si>
  <si>
    <t>Suma:</t>
  </si>
  <si>
    <t>Wartość bieżąca netto przy wewnętrznej stopie zwrotu</t>
  </si>
  <si>
    <t>Wewnętrzna stopa zwrotu 1:</t>
  </si>
  <si>
    <t>Wewnętrzna stopa zwrotu 2:</t>
  </si>
  <si>
    <t>Oprocentowanie depozytów:</t>
  </si>
  <si>
    <t>Przepływ dodatni</t>
  </si>
  <si>
    <t>Przepływ ujemny</t>
  </si>
  <si>
    <t>Skorygowany przepływ</t>
  </si>
  <si>
    <t>IRR (Skorygowany przepływ):</t>
  </si>
  <si>
    <t>Stopa finansowa:</t>
  </si>
  <si>
    <t>Akumulacja salda</t>
  </si>
  <si>
    <t>Wewnętrzna stopa zwrotu równa stopie ryzyka:</t>
  </si>
  <si>
    <t>Stopa zwrotu wolna od ryzyka:</t>
  </si>
  <si>
    <t>Premia za ryzyko:</t>
  </si>
  <si>
    <t xml:space="preserve"> (określona przez narzędzie Szukaj wyniku)</t>
  </si>
  <si>
    <t>Odsetki</t>
  </si>
  <si>
    <t>Wiele wewnętrznych stóp zwrotu</t>
  </si>
</sst>
</file>

<file path=xl/styles.xml><?xml version="1.0" encoding="utf-8"?>
<styleSheet xmlns="http://schemas.openxmlformats.org/spreadsheetml/2006/main">
  <numFmts count="11">
    <numFmt numFmtId="8" formatCode="#,##0.00\ &quot;zł&quot;;[Red]\-#,##0.00\ &quot;zł&quot;"/>
    <numFmt numFmtId="164" formatCode="&quot;$&quot;#,##0.00_);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&quot;$&quot;#,##0.00"/>
    <numFmt numFmtId="168" formatCode="0.000%"/>
    <numFmt numFmtId="169" formatCode="0.0000%"/>
    <numFmt numFmtId="170" formatCode="0.00000%"/>
    <numFmt numFmtId="171" formatCode="&quot;$&quot;#,##0.000"/>
    <numFmt numFmtId="172" formatCode="0.00000000%"/>
    <numFmt numFmtId="173" formatCode="_([$$-409]* #,##0.00_);_([$$-409]* \(#,##0.00\);_([$$-409]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b/>
      <sz val="11"/>
      <color indexed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48">
    <xf numFmtId="0" fontId="0" fillId="0" borderId="0" xfId="0"/>
    <xf numFmtId="9" fontId="0" fillId="0" borderId="0" xfId="0" applyNumberFormat="1"/>
    <xf numFmtId="0" fontId="4" fillId="0" borderId="0" xfId="0" applyFont="1"/>
    <xf numFmtId="0" fontId="0" fillId="0" borderId="0" xfId="0" applyAlignment="1">
      <alignment horizontal="center"/>
    </xf>
    <xf numFmtId="164" fontId="0" fillId="0" borderId="0" xfId="1" applyNumberFormat="1" applyFon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2" applyNumberFormat="1" applyFont="1"/>
    <xf numFmtId="171" fontId="0" fillId="0" borderId="0" xfId="0" applyNumberFormat="1"/>
    <xf numFmtId="170" fontId="0" fillId="0" borderId="0" xfId="0" applyNumberFormat="1"/>
    <xf numFmtId="0" fontId="0" fillId="0" borderId="0" xfId="0" quotePrefix="1" applyAlignment="1">
      <alignment horizontal="left"/>
    </xf>
    <xf numFmtId="0" fontId="6" fillId="0" borderId="0" xfId="0" applyFont="1"/>
    <xf numFmtId="172" fontId="6" fillId="0" borderId="0" xfId="2" applyNumberFormat="1" applyFont="1"/>
    <xf numFmtId="10" fontId="6" fillId="0" borderId="0" xfId="0" applyNumberFormat="1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73" fontId="6" fillId="0" borderId="0" xfId="1" applyNumberFormat="1" applyFont="1"/>
    <xf numFmtId="166" fontId="6" fillId="0" borderId="0" xfId="3" applyFont="1"/>
    <xf numFmtId="164" fontId="6" fillId="0" borderId="0" xfId="1" applyNumberFormat="1" applyFont="1"/>
    <xf numFmtId="173" fontId="7" fillId="0" borderId="0" xfId="1" quotePrefix="1" applyNumberFormat="1" applyFont="1" applyAlignment="1">
      <alignment horizontal="right"/>
    </xf>
    <xf numFmtId="173" fontId="7" fillId="0" borderId="0" xfId="1" applyNumberFormat="1" applyFont="1" applyAlignment="1">
      <alignment horizontal="right"/>
    </xf>
    <xf numFmtId="167" fontId="6" fillId="0" borderId="0" xfId="0" applyNumberFormat="1" applyFont="1"/>
    <xf numFmtId="168" fontId="6" fillId="0" borderId="0" xfId="0" applyNumberFormat="1" applyFont="1"/>
    <xf numFmtId="170" fontId="6" fillId="0" borderId="0" xfId="0" applyNumberFormat="1" applyFont="1"/>
    <xf numFmtId="169" fontId="6" fillId="0" borderId="0" xfId="0" applyNumberFormat="1" applyFont="1"/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4" fillId="3" borderId="1" xfId="0" applyFont="1" applyFill="1" applyBorder="1"/>
    <xf numFmtId="0" fontId="4" fillId="3" borderId="1" xfId="0" quotePrefix="1" applyFont="1" applyFill="1" applyBorder="1" applyAlignment="1">
      <alignment horizontal="left"/>
    </xf>
    <xf numFmtId="10" fontId="6" fillId="0" borderId="0" xfId="2" applyNumberFormat="1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quotePrefix="1" applyFont="1" applyAlignment="1">
      <alignment horizontal="left"/>
    </xf>
    <xf numFmtId="0" fontId="7" fillId="0" borderId="0" xfId="0" quotePrefix="1" applyFont="1" applyAlignment="1">
      <alignment horizontal="left"/>
    </xf>
    <xf numFmtId="0" fontId="7" fillId="3" borderId="1" xfId="0" quotePrefix="1" applyFont="1" applyFill="1" applyBorder="1" applyAlignment="1">
      <alignment horizontal="center"/>
    </xf>
    <xf numFmtId="0" fontId="7" fillId="3" borderId="1" xfId="0" quotePrefix="1" applyFont="1" applyFill="1" applyBorder="1" applyAlignment="1">
      <alignment horizontal="left"/>
    </xf>
    <xf numFmtId="0" fontId="6" fillId="3" borderId="0" xfId="0" applyFont="1" applyFill="1" applyAlignment="1">
      <alignment horizontal="center" wrapText="1"/>
    </xf>
    <xf numFmtId="8" fontId="6" fillId="0" borderId="0" xfId="0" applyNumberFormat="1" applyFont="1"/>
    <xf numFmtId="8" fontId="6" fillId="0" borderId="0" xfId="1" applyNumberFormat="1" applyFont="1"/>
    <xf numFmtId="0" fontId="4" fillId="3" borderId="1" xfId="0" quotePrefix="1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8" fontId="0" fillId="0" borderId="0" xfId="1" applyNumberFormat="1" applyFont="1"/>
    <xf numFmtId="0" fontId="8" fillId="0" borderId="0" xfId="0" quotePrefix="1" applyFont="1" applyAlignment="1">
      <alignment horizontal="right"/>
    </xf>
    <xf numFmtId="0" fontId="4" fillId="0" borderId="0" xfId="0" quotePrefix="1" applyFont="1" applyAlignment="1">
      <alignment horizontal="left"/>
    </xf>
    <xf numFmtId="0" fontId="5" fillId="2" borderId="0" xfId="0" quotePrefix="1" applyFont="1" applyFill="1" applyAlignment="1">
      <alignment horizontal="center"/>
    </xf>
    <xf numFmtId="0" fontId="3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4">
    <cellStyle name="Dziesiętny" xfId="3" builtinId="3"/>
    <cellStyle name="Normalny" xfId="0" builtinId="0" customBuiltin="1"/>
    <cellStyle name="Procentowy" xfId="2" builtinId="5"/>
    <cellStyle name="Walutowy" xfId="1" builtinId="4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A3" sqref="A3"/>
    </sheetView>
  </sheetViews>
  <sheetFormatPr defaultRowHeight="15"/>
  <cols>
    <col min="1" max="1" width="26.5703125" customWidth="1"/>
    <col min="2" max="2" width="14.28515625" customWidth="1"/>
    <col min="3" max="3" width="3" customWidth="1"/>
    <col min="4" max="4" width="25" customWidth="1"/>
    <col min="5" max="5" width="13.42578125" customWidth="1"/>
    <col min="6" max="6" width="3" customWidth="1"/>
    <col min="7" max="7" width="21.5703125" customWidth="1"/>
    <col min="8" max="8" width="13.140625" customWidth="1"/>
  </cols>
  <sheetData>
    <row r="1" spans="1:16">
      <c r="A1" s="45" t="s">
        <v>3</v>
      </c>
      <c r="B1" s="45"/>
      <c r="C1" s="45"/>
      <c r="D1" s="45"/>
      <c r="E1" s="45"/>
      <c r="F1" s="45"/>
      <c r="G1" s="45"/>
      <c r="H1" s="45"/>
      <c r="I1" s="12"/>
      <c r="J1" s="12"/>
      <c r="K1" s="12"/>
      <c r="L1" s="12"/>
      <c r="M1" s="12"/>
      <c r="N1" s="12"/>
      <c r="O1" s="12"/>
      <c r="P1" s="12"/>
    </row>
    <row r="2" spans="1:16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>
      <c r="A3" s="34" t="s">
        <v>4</v>
      </c>
      <c r="B3" s="30">
        <v>0.11</v>
      </c>
      <c r="C3" s="13"/>
      <c r="D3" s="12"/>
      <c r="E3" s="13"/>
      <c r="F3" s="13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>
      <c r="A4" s="34" t="s">
        <v>5</v>
      </c>
      <c r="B4" s="14">
        <v>-0.9</v>
      </c>
      <c r="C4" s="1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>
      <c r="A6" s="26" t="s">
        <v>6</v>
      </c>
      <c r="B6" s="35" t="s">
        <v>7</v>
      </c>
      <c r="C6" s="15"/>
      <c r="D6" s="27" t="str">
        <f>"Oprocentowanie 13.88%"</f>
        <v>Oprocentowanie 13.88%</v>
      </c>
      <c r="E6" s="35" t="s">
        <v>8</v>
      </c>
      <c r="F6" s="15"/>
      <c r="G6" s="36" t="s">
        <v>9</v>
      </c>
      <c r="H6" s="35" t="s">
        <v>8</v>
      </c>
      <c r="I6" s="12"/>
      <c r="J6" s="12"/>
      <c r="K6" s="12"/>
      <c r="L6" s="12"/>
      <c r="M6" s="12"/>
      <c r="N6" s="12"/>
      <c r="O6" s="12"/>
      <c r="P6" s="12"/>
    </row>
    <row r="7" spans="1:16">
      <c r="A7" s="16">
        <v>0</v>
      </c>
      <c r="B7" s="39">
        <v>-14375</v>
      </c>
      <c r="C7" s="17"/>
      <c r="D7" s="39">
        <v>0</v>
      </c>
      <c r="E7" s="39">
        <f>B7</f>
        <v>-14375</v>
      </c>
      <c r="F7" s="17"/>
      <c r="G7" s="39">
        <v>0</v>
      </c>
      <c r="H7" s="39">
        <f>B7</f>
        <v>-14375</v>
      </c>
      <c r="I7" s="12"/>
      <c r="J7" s="12"/>
      <c r="K7" s="12"/>
      <c r="L7" s="12"/>
      <c r="M7" s="12"/>
      <c r="N7" s="12"/>
      <c r="O7" s="12"/>
      <c r="P7" s="12"/>
    </row>
    <row r="8" spans="1:16">
      <c r="A8" s="16">
        <v>1</v>
      </c>
      <c r="B8" s="18">
        <v>6250</v>
      </c>
      <c r="C8" s="18"/>
      <c r="D8" s="18">
        <f>$B$21*E7</f>
        <v>-1995.5336124147982</v>
      </c>
      <c r="E8" s="18">
        <f>E7+D8+B8</f>
        <v>-10120.533612414798</v>
      </c>
      <c r="F8" s="18"/>
      <c r="G8" s="18">
        <f>$B$22*H7</f>
        <v>-1012.5767789204932</v>
      </c>
      <c r="H8" s="18">
        <f>H7+G8+B8</f>
        <v>-9137.5767789204929</v>
      </c>
      <c r="I8" s="12"/>
      <c r="J8" s="12"/>
      <c r="K8" s="12"/>
      <c r="L8" s="12"/>
      <c r="M8" s="12"/>
      <c r="N8" s="12"/>
      <c r="O8" s="12"/>
      <c r="P8" s="12"/>
    </row>
    <row r="9" spans="1:16">
      <c r="A9" s="16">
        <v>2</v>
      </c>
      <c r="B9" s="18">
        <v>6250</v>
      </c>
      <c r="C9" s="18"/>
      <c r="D9" s="18">
        <f t="shared" ref="D9:D16" si="0">$B$21*E8</f>
        <v>-1404.9297390711297</v>
      </c>
      <c r="E9" s="18">
        <f t="shared" ref="E9:E16" si="1">E8+D9+B9</f>
        <v>-5275.463351485927</v>
      </c>
      <c r="F9" s="18"/>
      <c r="G9" s="18">
        <f t="shared" ref="G9:G16" si="2">$B$22*H8</f>
        <v>-643.6520390913397</v>
      </c>
      <c r="H9" s="18">
        <f t="shared" ref="H9:H16" si="3">H8+G9+B9</f>
        <v>-3531.2288180118321</v>
      </c>
      <c r="I9" s="12"/>
      <c r="J9" s="12"/>
      <c r="K9" s="12"/>
      <c r="L9" s="12"/>
      <c r="M9" s="12"/>
      <c r="N9" s="12"/>
      <c r="O9" s="12"/>
      <c r="P9" s="12"/>
    </row>
    <row r="10" spans="1:16">
      <c r="A10" s="16">
        <v>3</v>
      </c>
      <c r="B10" s="18">
        <v>6250</v>
      </c>
      <c r="C10" s="18"/>
      <c r="D10" s="18">
        <f t="shared" si="0"/>
        <v>-732.33839575322372</v>
      </c>
      <c r="E10" s="18">
        <f t="shared" si="1"/>
        <v>242.19825276084885</v>
      </c>
      <c r="F10" s="18"/>
      <c r="G10" s="18">
        <f t="shared" si="2"/>
        <v>-248.74019493381854</v>
      </c>
      <c r="H10" s="18">
        <f t="shared" si="3"/>
        <v>2470.0309870543492</v>
      </c>
      <c r="I10" s="12"/>
      <c r="J10" s="12"/>
      <c r="K10" s="12"/>
      <c r="L10" s="12"/>
      <c r="M10" s="12"/>
      <c r="N10" s="12"/>
      <c r="O10" s="12"/>
      <c r="P10" s="12"/>
    </row>
    <row r="11" spans="1:16">
      <c r="A11" s="16">
        <v>4</v>
      </c>
      <c r="B11" s="18">
        <v>6250</v>
      </c>
      <c r="C11" s="18"/>
      <c r="D11" s="18">
        <f t="shared" si="0"/>
        <v>33.621895947993671</v>
      </c>
      <c r="E11" s="18">
        <f t="shared" si="1"/>
        <v>6525.8201487088427</v>
      </c>
      <c r="F11" s="18"/>
      <c r="G11" s="18">
        <f t="shared" si="2"/>
        <v>173.9892883968904</v>
      </c>
      <c r="H11" s="18">
        <f t="shared" si="3"/>
        <v>8894.0202754512393</v>
      </c>
      <c r="I11" s="12"/>
      <c r="J11" s="12"/>
      <c r="K11" s="12"/>
      <c r="L11" s="12"/>
      <c r="M11" s="12"/>
      <c r="N11" s="12"/>
      <c r="O11" s="12"/>
      <c r="P11" s="12"/>
    </row>
    <row r="12" spans="1:16">
      <c r="A12" s="16">
        <v>5</v>
      </c>
      <c r="B12" s="18">
        <v>0</v>
      </c>
      <c r="C12" s="18"/>
      <c r="D12" s="18">
        <f t="shared" si="0"/>
        <v>905.91258819632924</v>
      </c>
      <c r="E12" s="18">
        <f t="shared" si="1"/>
        <v>7431.7327369051718</v>
      </c>
      <c r="F12" s="18"/>
      <c r="G12" s="18">
        <f t="shared" si="2"/>
        <v>626.49588884660682</v>
      </c>
      <c r="H12" s="18">
        <f t="shared" si="3"/>
        <v>9520.5161642978455</v>
      </c>
      <c r="I12" s="12"/>
      <c r="J12" s="12"/>
      <c r="K12" s="12"/>
      <c r="L12" s="12"/>
      <c r="M12" s="12"/>
      <c r="N12" s="12"/>
      <c r="O12" s="12"/>
      <c r="P12" s="12"/>
    </row>
    <row r="13" spans="1:16">
      <c r="A13" s="16">
        <v>6</v>
      </c>
      <c r="B13" s="18">
        <v>0</v>
      </c>
      <c r="C13" s="18"/>
      <c r="D13" s="18">
        <f t="shared" si="0"/>
        <v>1031.6711286941004</v>
      </c>
      <c r="E13" s="18">
        <f t="shared" si="1"/>
        <v>8463.4038655992717</v>
      </c>
      <c r="F13" s="18"/>
      <c r="G13" s="18">
        <f t="shared" si="2"/>
        <v>670.62633678644886</v>
      </c>
      <c r="H13" s="18">
        <f t="shared" si="3"/>
        <v>10191.142501084294</v>
      </c>
      <c r="I13" s="12"/>
      <c r="J13" s="12"/>
      <c r="K13" s="12"/>
      <c r="L13" s="12"/>
      <c r="M13" s="12"/>
      <c r="N13" s="12"/>
      <c r="O13" s="12"/>
      <c r="P13" s="12"/>
    </row>
    <row r="14" spans="1:16">
      <c r="A14" s="16">
        <v>7</v>
      </c>
      <c r="B14" s="18">
        <v>0</v>
      </c>
      <c r="C14" s="18"/>
      <c r="D14" s="18">
        <f t="shared" si="0"/>
        <v>1174.8874357735431</v>
      </c>
      <c r="E14" s="18">
        <f t="shared" si="1"/>
        <v>9638.2913013728139</v>
      </c>
      <c r="F14" s="18"/>
      <c r="G14" s="18">
        <f t="shared" si="2"/>
        <v>717.86533894035995</v>
      </c>
      <c r="H14" s="18">
        <f t="shared" si="3"/>
        <v>10909.007840024655</v>
      </c>
      <c r="I14" s="12"/>
      <c r="J14" s="12"/>
      <c r="K14" s="12"/>
      <c r="L14" s="12"/>
      <c r="M14" s="12"/>
      <c r="N14" s="12"/>
      <c r="O14" s="12"/>
      <c r="P14" s="12"/>
    </row>
    <row r="15" spans="1:16">
      <c r="A15" s="16">
        <v>8</v>
      </c>
      <c r="B15" s="18">
        <v>0</v>
      </c>
      <c r="C15" s="18"/>
      <c r="D15" s="18">
        <f t="shared" si="0"/>
        <v>1337.9849918702344</v>
      </c>
      <c r="E15" s="18">
        <f t="shared" si="1"/>
        <v>10976.276293243049</v>
      </c>
      <c r="F15" s="18"/>
      <c r="G15" s="18">
        <f t="shared" si="2"/>
        <v>768.43186225186594</v>
      </c>
      <c r="H15" s="18">
        <f t="shared" si="3"/>
        <v>11677.439702276521</v>
      </c>
      <c r="I15" s="12"/>
      <c r="J15" s="12"/>
      <c r="K15" s="12"/>
      <c r="L15" s="12"/>
      <c r="M15" s="12"/>
      <c r="N15" s="12"/>
      <c r="O15" s="12"/>
      <c r="P15" s="12"/>
    </row>
    <row r="16" spans="1:16">
      <c r="A16" s="16">
        <v>9</v>
      </c>
      <c r="B16" s="18">
        <v>-12500</v>
      </c>
      <c r="C16" s="18"/>
      <c r="D16" s="18">
        <f t="shared" si="0"/>
        <v>1523.7237065960496</v>
      </c>
      <c r="E16" s="18">
        <f t="shared" si="1"/>
        <v>-1.6090234566945583E-7</v>
      </c>
      <c r="F16" s="18"/>
      <c r="G16" s="18">
        <f t="shared" si="2"/>
        <v>822.56029772309171</v>
      </c>
      <c r="H16" s="18">
        <f t="shared" si="3"/>
        <v>-3.8744474295526743E-10</v>
      </c>
      <c r="I16" s="12"/>
      <c r="J16" s="12"/>
      <c r="K16" s="12"/>
      <c r="L16" s="12"/>
      <c r="M16" s="12"/>
      <c r="N16" s="12"/>
      <c r="O16" s="12"/>
      <c r="P16" s="12"/>
    </row>
    <row r="17" spans="1:16">
      <c r="A17" s="12"/>
      <c r="B17" s="19"/>
      <c r="C17" s="19"/>
      <c r="D17" s="19"/>
      <c r="E17" s="19"/>
      <c r="F17" s="19"/>
      <c r="G17" s="19"/>
      <c r="H17" s="19"/>
      <c r="I17" s="12"/>
      <c r="J17" s="12"/>
      <c r="K17" s="12"/>
      <c r="L17" s="12"/>
      <c r="M17" s="12"/>
      <c r="N17" s="12"/>
      <c r="O17" s="12"/>
      <c r="P17" s="12"/>
    </row>
    <row r="18" spans="1:16">
      <c r="A18" s="12"/>
      <c r="B18" s="21" t="s">
        <v>10</v>
      </c>
      <c r="C18" s="20"/>
      <c r="D18" s="39">
        <f>SUM(D7:D16)</f>
        <v>1874.9999998390992</v>
      </c>
      <c r="E18" s="20" t="s">
        <v>10</v>
      </c>
      <c r="F18" s="21"/>
      <c r="G18" s="39">
        <f>SUM(G7:G16)</f>
        <v>1874.9999999996119</v>
      </c>
      <c r="H18" s="19"/>
      <c r="I18" s="12"/>
      <c r="J18" s="12"/>
      <c r="K18" s="12"/>
      <c r="L18" s="12"/>
      <c r="M18" s="12"/>
      <c r="N18" s="12"/>
      <c r="O18" s="12"/>
      <c r="P18" s="12"/>
    </row>
    <row r="19" spans="1:16">
      <c r="A19" s="12"/>
      <c r="B19" s="22"/>
      <c r="C19" s="22"/>
      <c r="D19" s="2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1:16" ht="45">
      <c r="A20" s="12"/>
      <c r="B20" s="23"/>
      <c r="C20" s="23"/>
      <c r="D20" s="37" t="s">
        <v>11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1:16">
      <c r="A21" s="34" t="s">
        <v>12</v>
      </c>
      <c r="B21" s="23">
        <f>IRR(B7:B16,B3)</f>
        <v>0.13881972955929031</v>
      </c>
      <c r="C21" s="24"/>
      <c r="D21" s="38">
        <f>NPV(B21,B7:B16)*(1+B21)</f>
        <v>-4.9943082558456808E-8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2" spans="1:16">
      <c r="A22" s="34" t="s">
        <v>13</v>
      </c>
      <c r="B22" s="23">
        <f>IRR(B7:B16,B4)</f>
        <v>7.0440123750990832E-2</v>
      </c>
      <c r="C22" s="25"/>
      <c r="D22" s="38">
        <f>NPV(B22,B7:B16)*(1+B22)</f>
        <v>-2.0918378140777349E-10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1:16">
      <c r="A23" s="12"/>
      <c r="C23" s="25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1:16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</row>
    <row r="25" spans="1:16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</row>
    <row r="26" spans="1:16">
      <c r="A26" s="12"/>
      <c r="B26" s="23">
        <f>IRR(B7:B16,0)</f>
        <v>7.0440123747427627E-2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</row>
    <row r="27" spans="1:16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</row>
    <row r="28" spans="1:16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</row>
    <row r="29" spans="1:16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</row>
    <row r="30" spans="1:16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</row>
    <row r="31" spans="1:16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</row>
    <row r="32" spans="1:16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</row>
  </sheetData>
  <mergeCells count="1">
    <mergeCell ref="A1:H1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4"/>
  <sheetViews>
    <sheetView tabSelected="1" workbookViewId="0">
      <selection sqref="A1:E1"/>
    </sheetView>
  </sheetViews>
  <sheetFormatPr defaultRowHeight="15"/>
  <cols>
    <col min="1" max="1" width="27.140625" customWidth="1"/>
    <col min="2" max="2" width="13.42578125" customWidth="1"/>
    <col min="3" max="3" width="17.28515625" customWidth="1"/>
    <col min="4" max="4" width="27.5703125" customWidth="1"/>
    <col min="5" max="5" width="22.5703125" customWidth="1"/>
    <col min="8" max="8" width="9.7109375" customWidth="1"/>
  </cols>
  <sheetData>
    <row r="1" spans="1:8">
      <c r="A1" s="47" t="s">
        <v>26</v>
      </c>
      <c r="B1" s="46"/>
      <c r="C1" s="46"/>
      <c r="D1" s="46"/>
      <c r="E1" s="46"/>
    </row>
    <row r="3" spans="1:8">
      <c r="A3" s="33" t="s">
        <v>19</v>
      </c>
      <c r="B3" s="1">
        <v>0.09</v>
      </c>
    </row>
    <row r="4" spans="1:8">
      <c r="A4" s="33" t="s">
        <v>14</v>
      </c>
      <c r="B4" s="1">
        <v>0.05</v>
      </c>
    </row>
    <row r="5" spans="1:8">
      <c r="C5" s="1">
        <f>B4</f>
        <v>0.05</v>
      </c>
      <c r="D5" s="1">
        <f>B3</f>
        <v>0.09</v>
      </c>
    </row>
    <row r="6" spans="1:8" s="2" customFormat="1" ht="12.75">
      <c r="A6" s="40" t="s">
        <v>6</v>
      </c>
      <c r="B6" s="28"/>
      <c r="C6" s="29" t="s">
        <v>15</v>
      </c>
      <c r="D6" s="41" t="s">
        <v>16</v>
      </c>
      <c r="E6" s="29" t="s">
        <v>17</v>
      </c>
    </row>
    <row r="7" spans="1:8">
      <c r="A7" s="3">
        <v>0</v>
      </c>
      <c r="B7" s="42">
        <f>'Kilka wew. stóp zwrotu'!B7</f>
        <v>-14375</v>
      </c>
      <c r="C7" s="42">
        <f>IF(B7&gt;0,B7,0)</f>
        <v>0</v>
      </c>
      <c r="D7" s="42">
        <f>IF(B7&lt;0,B7,0)</f>
        <v>-14375</v>
      </c>
      <c r="E7" s="42">
        <f>NPV(B3,D8:D16)+D7</f>
        <v>-20130.347243953762</v>
      </c>
      <c r="H7" s="5"/>
    </row>
    <row r="8" spans="1:8">
      <c r="A8" s="3">
        <v>1</v>
      </c>
      <c r="B8" s="42">
        <f>'Kilka wew. stóp zwrotu'!B8</f>
        <v>6250</v>
      </c>
      <c r="C8" s="42">
        <f t="shared" ref="C8:C16" si="0">IF(B8&gt;0,B8,0)</f>
        <v>6250</v>
      </c>
      <c r="D8" s="42">
        <f t="shared" ref="D8:D16" si="1">IF(B8&lt;0,B8,0)</f>
        <v>0</v>
      </c>
      <c r="E8" s="42">
        <v>0</v>
      </c>
      <c r="G8" s="5"/>
      <c r="H8" s="5"/>
    </row>
    <row r="9" spans="1:8">
      <c r="A9" s="3">
        <v>2</v>
      </c>
      <c r="B9" s="42">
        <f>'Kilka wew. stóp zwrotu'!B9</f>
        <v>6250</v>
      </c>
      <c r="C9" s="42">
        <f t="shared" si="0"/>
        <v>6250</v>
      </c>
      <c r="D9" s="42">
        <f t="shared" si="1"/>
        <v>0</v>
      </c>
      <c r="E9" s="42">
        <v>0</v>
      </c>
      <c r="G9" s="5"/>
      <c r="H9" s="5"/>
    </row>
    <row r="10" spans="1:8">
      <c r="A10" s="3">
        <v>3</v>
      </c>
      <c r="B10" s="42">
        <f>'Kilka wew. stóp zwrotu'!B10</f>
        <v>6250</v>
      </c>
      <c r="C10" s="42">
        <f t="shared" si="0"/>
        <v>6250</v>
      </c>
      <c r="D10" s="42">
        <f t="shared" si="1"/>
        <v>0</v>
      </c>
      <c r="E10" s="42">
        <v>0</v>
      </c>
      <c r="G10" s="5"/>
      <c r="H10" s="5"/>
    </row>
    <row r="11" spans="1:8">
      <c r="A11" s="3">
        <v>4</v>
      </c>
      <c r="B11" s="42">
        <f>'Kilka wew. stóp zwrotu'!B11</f>
        <v>6250</v>
      </c>
      <c r="C11" s="42">
        <f t="shared" si="0"/>
        <v>6250</v>
      </c>
      <c r="D11" s="42">
        <f t="shared" si="1"/>
        <v>0</v>
      </c>
      <c r="E11" s="42">
        <v>0</v>
      </c>
      <c r="G11" s="5"/>
      <c r="H11" s="5"/>
    </row>
    <row r="12" spans="1:8">
      <c r="A12" s="3">
        <v>5</v>
      </c>
      <c r="B12" s="42">
        <f>'Kilka wew. stóp zwrotu'!B12</f>
        <v>0</v>
      </c>
      <c r="C12" s="42">
        <f t="shared" si="0"/>
        <v>0</v>
      </c>
      <c r="D12" s="42">
        <f t="shared" si="1"/>
        <v>0</v>
      </c>
      <c r="E12" s="42">
        <v>0</v>
      </c>
      <c r="G12" s="5"/>
      <c r="H12" s="5"/>
    </row>
    <row r="13" spans="1:8">
      <c r="A13" s="3">
        <v>6</v>
      </c>
      <c r="B13" s="42">
        <f>'Kilka wew. stóp zwrotu'!B13</f>
        <v>0</v>
      </c>
      <c r="C13" s="42">
        <f t="shared" si="0"/>
        <v>0</v>
      </c>
      <c r="D13" s="42">
        <f t="shared" si="1"/>
        <v>0</v>
      </c>
      <c r="E13" s="42">
        <v>0</v>
      </c>
      <c r="G13" s="5"/>
      <c r="H13" s="5"/>
    </row>
    <row r="14" spans="1:8">
      <c r="A14" s="3">
        <v>7</v>
      </c>
      <c r="B14" s="42">
        <f>'Kilka wew. stóp zwrotu'!B14</f>
        <v>0</v>
      </c>
      <c r="C14" s="42">
        <f t="shared" si="0"/>
        <v>0</v>
      </c>
      <c r="D14" s="42">
        <f t="shared" si="1"/>
        <v>0</v>
      </c>
      <c r="E14" s="42">
        <v>0</v>
      </c>
      <c r="G14" s="5"/>
      <c r="H14" s="5"/>
    </row>
    <row r="15" spans="1:8">
      <c r="A15" s="3">
        <v>8</v>
      </c>
      <c r="B15" s="42">
        <f>'Kilka wew. stóp zwrotu'!B15</f>
        <v>0</v>
      </c>
      <c r="C15" s="42">
        <f t="shared" si="0"/>
        <v>0</v>
      </c>
      <c r="D15" s="42">
        <f t="shared" si="1"/>
        <v>0</v>
      </c>
      <c r="E15" s="42">
        <v>0</v>
      </c>
      <c r="G15" s="5"/>
      <c r="H15" s="5"/>
    </row>
    <row r="16" spans="1:8">
      <c r="A16" s="3">
        <v>9</v>
      </c>
      <c r="B16" s="42">
        <f>'Kilka wew. stóp zwrotu'!B16</f>
        <v>-12500</v>
      </c>
      <c r="C16" s="42">
        <f t="shared" si="0"/>
        <v>0</v>
      </c>
      <c r="D16" s="42">
        <f t="shared" si="1"/>
        <v>-12500</v>
      </c>
      <c r="E16" s="42">
        <f>FV(B4,A16,0,-NPV(B4,C8:C16)+C7)</f>
        <v>34380.83168481446</v>
      </c>
      <c r="G16" s="5"/>
      <c r="H16" s="5"/>
    </row>
    <row r="17" spans="1:5">
      <c r="B17" s="4" t="s">
        <v>0</v>
      </c>
      <c r="C17" s="42">
        <f>NPV(B4,C7:C16)*(1+B4)</f>
        <v>22162.190651014753</v>
      </c>
      <c r="D17" s="42">
        <f>NPV(B3,D7:D16)*(1+B3)</f>
        <v>-20130.347243953762</v>
      </c>
      <c r="E17" s="4"/>
    </row>
    <row r="18" spans="1:5">
      <c r="B18" s="6"/>
    </row>
    <row r="19" spans="1:5">
      <c r="A19" s="32" t="s">
        <v>1</v>
      </c>
      <c r="B19" s="7">
        <f>MIRR(B7:B16,B3,B4)</f>
        <v>6.1278721733776464E-2</v>
      </c>
      <c r="D19" s="43" t="s">
        <v>18</v>
      </c>
      <c r="E19" s="7">
        <f>IRR(E7:E16,-0.9)</f>
        <v>6.1278721733776527E-2</v>
      </c>
    </row>
    <row r="20" spans="1:5">
      <c r="E20" s="7"/>
    </row>
    <row r="21" spans="1:5">
      <c r="E21" s="7"/>
    </row>
    <row r="22" spans="1:5">
      <c r="B22" s="8"/>
      <c r="C22" s="9"/>
    </row>
    <row r="24" spans="1:5">
      <c r="C24" s="10"/>
    </row>
  </sheetData>
  <mergeCells count="1">
    <mergeCell ref="A1:E1"/>
  </mergeCells>
  <pageMargins left="0.75" right="0.75" top="1" bottom="1" header="0.5" footer="0.5"/>
  <pageSetup paperSize="9" orientation="portrait" horizontalDpi="120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H22" sqref="H22"/>
    </sheetView>
  </sheetViews>
  <sheetFormatPr defaultRowHeight="15"/>
  <cols>
    <col min="1" max="1" width="18.42578125" customWidth="1"/>
    <col min="2" max="2" width="25.28515625" customWidth="1"/>
    <col min="3" max="3" width="13.140625" customWidth="1"/>
    <col min="4" max="4" width="14.28515625" customWidth="1"/>
    <col min="5" max="5" width="12.5703125" customWidth="1"/>
  </cols>
  <sheetData>
    <row r="1" spans="1:5">
      <c r="A1" s="46" t="s">
        <v>3</v>
      </c>
      <c r="B1" s="46"/>
      <c r="C1" s="46"/>
      <c r="D1" s="46"/>
      <c r="E1" s="46"/>
    </row>
    <row r="3" spans="1:5">
      <c r="A3" s="44" t="s">
        <v>20</v>
      </c>
      <c r="B3" s="2"/>
      <c r="C3" s="2"/>
    </row>
    <row r="5" spans="1:5">
      <c r="A5" s="33" t="s">
        <v>19</v>
      </c>
      <c r="C5" s="1">
        <v>0.09</v>
      </c>
    </row>
    <row r="6" spans="1:5">
      <c r="A6" s="33" t="s">
        <v>21</v>
      </c>
      <c r="C6" s="6">
        <v>8.5794510604639898E-2</v>
      </c>
      <c r="D6" s="11" t="s">
        <v>24</v>
      </c>
    </row>
    <row r="7" spans="1:5">
      <c r="A7" s="31"/>
      <c r="B7" s="6"/>
    </row>
    <row r="8" spans="1:5">
      <c r="A8" s="33" t="s">
        <v>22</v>
      </c>
      <c r="B8" s="6">
        <v>0.05</v>
      </c>
    </row>
    <row r="9" spans="1:5">
      <c r="A9" s="33" t="s">
        <v>23</v>
      </c>
      <c r="B9" s="6">
        <f>C6-B8</f>
        <v>3.5794510604639895E-2</v>
      </c>
    </row>
    <row r="11" spans="1:5" s="2" customFormat="1" ht="12.75">
      <c r="A11" s="40" t="s">
        <v>6</v>
      </c>
      <c r="B11" s="28"/>
      <c r="C11" s="40" t="s">
        <v>25</v>
      </c>
      <c r="D11" s="40" t="s">
        <v>8</v>
      </c>
      <c r="E11" s="40" t="s">
        <v>7</v>
      </c>
    </row>
    <row r="12" spans="1:5">
      <c r="A12" s="3">
        <v>0</v>
      </c>
      <c r="B12" s="42">
        <f>'Oddzielanie przepływów'!B7</f>
        <v>-14375</v>
      </c>
      <c r="C12" s="42">
        <v>0</v>
      </c>
      <c r="D12" s="42">
        <f>B12</f>
        <v>-14375</v>
      </c>
      <c r="E12" s="42">
        <f>D12</f>
        <v>-14375</v>
      </c>
    </row>
    <row r="13" spans="1:5">
      <c r="A13" s="3">
        <v>1</v>
      </c>
      <c r="B13" s="42">
        <f>'Oddzielanie przepływów'!B8</f>
        <v>6250</v>
      </c>
      <c r="C13" s="42">
        <f t="shared" ref="C13:C21" si="0">IF(D12&lt;0,D12*$C$5,D12*$C$6)</f>
        <v>-1293.75</v>
      </c>
      <c r="D13" s="42">
        <f>D12+C13+B13</f>
        <v>-9418.75</v>
      </c>
      <c r="E13" s="42">
        <f>-D12+D13</f>
        <v>4956.25</v>
      </c>
    </row>
    <row r="14" spans="1:5">
      <c r="A14" s="3">
        <v>2</v>
      </c>
      <c r="B14" s="42">
        <f>'Oddzielanie przepływów'!B9</f>
        <v>6250</v>
      </c>
      <c r="C14" s="42">
        <f t="shared" si="0"/>
        <v>-847.6875</v>
      </c>
      <c r="D14" s="42">
        <f t="shared" ref="D14:D20" si="1">D13+C14+B14</f>
        <v>-4016.4375</v>
      </c>
      <c r="E14" s="42">
        <f t="shared" ref="E14:E20" si="2">-D13+D14</f>
        <v>5402.3125</v>
      </c>
    </row>
    <row r="15" spans="1:5">
      <c r="A15" s="3">
        <v>3</v>
      </c>
      <c r="B15" s="42">
        <f>'Oddzielanie przepływów'!B10</f>
        <v>6250</v>
      </c>
      <c r="C15" s="42">
        <f t="shared" si="0"/>
        <v>-361.479375</v>
      </c>
      <c r="D15" s="42">
        <f t="shared" si="1"/>
        <v>1872.0831250000001</v>
      </c>
      <c r="E15" s="42">
        <f t="shared" si="2"/>
        <v>5888.5206250000001</v>
      </c>
    </row>
    <row r="16" spans="1:5">
      <c r="A16" s="3">
        <v>4</v>
      </c>
      <c r="B16" s="42">
        <f>'Oddzielanie przepływów'!B11</f>
        <v>6250</v>
      </c>
      <c r="C16" s="42">
        <f t="shared" si="0"/>
        <v>160.6144555205799</v>
      </c>
      <c r="D16" s="42">
        <f t="shared" si="1"/>
        <v>8282.6975805205802</v>
      </c>
      <c r="E16" s="42">
        <f t="shared" si="2"/>
        <v>6410.6144555205801</v>
      </c>
    </row>
    <row r="17" spans="1:5">
      <c r="A17" s="3">
        <v>5</v>
      </c>
      <c r="B17" s="42">
        <f>'Oddzielanie przepływów'!B12</f>
        <v>0</v>
      </c>
      <c r="C17" s="42">
        <f t="shared" si="0"/>
        <v>710.60998540699813</v>
      </c>
      <c r="D17" s="42">
        <f t="shared" si="1"/>
        <v>8993.3075659275783</v>
      </c>
      <c r="E17" s="42">
        <f t="shared" si="2"/>
        <v>710.60998540699802</v>
      </c>
    </row>
    <row r="18" spans="1:5">
      <c r="A18" s="3">
        <v>6</v>
      </c>
      <c r="B18" s="42">
        <f>'Oddzielanie przepływów'!B13</f>
        <v>0</v>
      </c>
      <c r="C18" s="42">
        <f t="shared" si="0"/>
        <v>771.57642133576189</v>
      </c>
      <c r="D18" s="42">
        <f t="shared" si="1"/>
        <v>9764.8839872633398</v>
      </c>
      <c r="E18" s="42">
        <f t="shared" si="2"/>
        <v>771.57642133576155</v>
      </c>
    </row>
    <row r="19" spans="1:5">
      <c r="A19" s="3">
        <v>7</v>
      </c>
      <c r="B19" s="42">
        <f>'Oddzielanie przepływów'!B14</f>
        <v>0</v>
      </c>
      <c r="C19" s="42">
        <f t="shared" si="0"/>
        <v>837.7734427983429</v>
      </c>
      <c r="D19" s="42">
        <f t="shared" si="1"/>
        <v>10602.657430061683</v>
      </c>
      <c r="E19" s="42">
        <f t="shared" si="2"/>
        <v>837.77344279834324</v>
      </c>
    </row>
    <row r="20" spans="1:5">
      <c r="A20" s="3">
        <v>8</v>
      </c>
      <c r="B20" s="42">
        <f>'Oddzielanie przepływów'!B15</f>
        <v>0</v>
      </c>
      <c r="C20" s="42">
        <f t="shared" si="0"/>
        <v>909.64980532079107</v>
      </c>
      <c r="D20" s="42">
        <f t="shared" si="1"/>
        <v>11512.307235382474</v>
      </c>
      <c r="E20" s="42">
        <f t="shared" si="2"/>
        <v>909.64980532079062</v>
      </c>
    </row>
    <row r="21" spans="1:5">
      <c r="A21" s="3">
        <v>9</v>
      </c>
      <c r="B21" s="42">
        <f>'Oddzielanie przepływów'!B16</f>
        <v>-12500</v>
      </c>
      <c r="C21" s="42">
        <f t="shared" si="0"/>
        <v>987.69276518989432</v>
      </c>
      <c r="D21" s="42">
        <f>D20+C21+B21</f>
        <v>5.7236866268794984E-7</v>
      </c>
      <c r="E21" s="42">
        <f>-D20+D21</f>
        <v>-11512.307234810105</v>
      </c>
    </row>
    <row r="23" spans="1:5">
      <c r="D23" s="32" t="s">
        <v>2</v>
      </c>
      <c r="E23" s="7">
        <f>IRR(E12:E21,-0.9)</f>
        <v>-2.6713007800573251E-11</v>
      </c>
    </row>
  </sheetData>
  <mergeCells count="1">
    <mergeCell ref="A1:E1"/>
  </mergeCells>
  <pageMargins left="0.75" right="0.75" top="1" bottom="1" header="0.5" footer="0.5"/>
  <pageSetup paperSize="9" orientation="portrait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Kilka wew. stóp zwrotu</vt:lpstr>
      <vt:lpstr>Oddzielanie przepływów</vt:lpstr>
      <vt:lpstr>Salda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multiple irr.xlsx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2006-10-07T20:31:04Z</dcterms:created>
  <dcterms:modified xsi:type="dcterms:W3CDTF">2007-09-13T10:26:52Z</dcterms:modified>
  <cp:category>http://www.j-walk.com/ss</cp:category>
</cp:coreProperties>
</file>