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45" yWindow="-45" windowWidth="16020" windowHeight="12030" activeTab="3"/>
  </bookViews>
  <sheets>
    <sheet name="Prosty" sheetId="1" r:id="rId1"/>
    <sheet name="Elastyczny" sheetId="4" r:id="rId2"/>
    <sheet name="Tabele" sheetId="5" r:id="rId3"/>
    <sheet name="Karta kredytowa" sheetId="2" r:id="rId4"/>
  </sheets>
  <definedNames>
    <definedName name="Amount_Financed" localSheetId="1">Elastyczny!$B$5</definedName>
    <definedName name="Amount_Financed" localSheetId="2">Tabele!$B$5</definedName>
    <definedName name="Cena_zakupu" localSheetId="0">Prosty!$B$3</definedName>
    <definedName name="Data_pocz" localSheetId="3">'Karta kredytowa'!$D$4</definedName>
    <definedName name="Data_pożyczki" localSheetId="1">Elastyczny!$B$10</definedName>
    <definedName name="Data_pożyczki" localSheetId="0">Prosty!$B$10</definedName>
    <definedName name="Data_pożyczki" localSheetId="2">Tabele!$B$10</definedName>
    <definedName name="Down_Payment" localSheetId="1">Elastyczny!$B$4</definedName>
    <definedName name="Down_Payment" localSheetId="2">Tabele!$B$4</definedName>
    <definedName name="Kwota_sfinansowana" localSheetId="0">Prosty!$B$5</definedName>
    <definedName name="MinKwota" localSheetId="3">'Karta kredytowa'!$D$7</definedName>
    <definedName name="MinPct" localSheetId="3">'Karta kredytowa'!$D$6</definedName>
    <definedName name="Monthly_Payment" localSheetId="2">Tabele!$B$9</definedName>
    <definedName name="Okres" localSheetId="0">Prosty!$B$8</definedName>
    <definedName name="Płatność_miesięczna" localSheetId="1">Elastyczny!$B$9</definedName>
    <definedName name="Purchase_Price" localSheetId="1">Elastyczny!$B$3</definedName>
    <definedName name="Purchase_Price" localSheetId="2">Tabele!$B$3</definedName>
    <definedName name="Rata_miesięczna" localSheetId="0">Prosty!$B$9</definedName>
    <definedName name="Saldo_pocz" localSheetId="3">'Karta kredytowa'!$D$3</definedName>
    <definedName name="Stopa" localSheetId="1">Elastyczny!$B$7</definedName>
    <definedName name="Stopa" localSheetId="3">'Karta kredytowa'!$D$5</definedName>
    <definedName name="Stopa" localSheetId="0">Prosty!$B$7</definedName>
    <definedName name="Stopa" localSheetId="2">Tabele!$B$7</definedName>
    <definedName name="Term" localSheetId="1">Elastyczny!$B$8</definedName>
    <definedName name="Term" localSheetId="2">Tabele!$B$8</definedName>
    <definedName name="Zaliczka" localSheetId="0">Prosty!$B$4</definedName>
    <definedName name="ZaokrPł" localSheetId="3">'Karta kredytowa'!$D$8</definedName>
  </definedNames>
  <calcPr calcId="124519"/>
</workbook>
</file>

<file path=xl/calcChain.xml><?xml version="1.0" encoding="utf-8"?>
<calcChain xmlns="http://schemas.openxmlformats.org/spreadsheetml/2006/main">
  <c r="B13" i="2"/>
  <c r="D15" i="5"/>
  <c r="B15"/>
  <c r="A15"/>
  <c r="E15" i="4"/>
  <c r="C15"/>
  <c r="A15"/>
  <c r="C15" i="1"/>
  <c r="A15"/>
  <c r="B9"/>
  <c r="A70" i="2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F12"/>
  <c r="A14"/>
  <c r="A15"/>
  <c r="A13"/>
  <c r="A12"/>
  <c r="A17" i="5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16"/>
  <c r="D16"/>
  <c r="D13" i="2" l="1"/>
  <c r="E13" s="1"/>
  <c r="F13" s="1"/>
  <c r="D22" i="5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17"/>
  <c r="D18"/>
  <c r="D19"/>
  <c r="D20"/>
  <c r="D21"/>
  <c r="B17"/>
  <c r="A14"/>
  <c r="B4"/>
  <c r="B5" s="1"/>
  <c r="A16" i="4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B20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B366" s="1"/>
  <c r="B367" s="1"/>
  <c r="B368" s="1"/>
  <c r="B369" s="1"/>
  <c r="B370" s="1"/>
  <c r="B371" s="1"/>
  <c r="B372" s="1"/>
  <c r="B373" s="1"/>
  <c r="B374" s="1"/>
  <c r="B15"/>
  <c r="B16" s="1"/>
  <c r="B17" s="1"/>
  <c r="B18" s="1"/>
  <c r="A14"/>
  <c r="B4"/>
  <c r="B5" s="1"/>
  <c r="B4" i="1"/>
  <c r="B5" s="1"/>
  <c r="A14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D14" i="2" l="1"/>
  <c r="B14" s="1"/>
  <c r="B136" i="5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B366" s="1"/>
  <c r="B367" s="1"/>
  <c r="B368" s="1"/>
  <c r="B369" s="1"/>
  <c r="B370" s="1"/>
  <c r="B371" s="1"/>
  <c r="B372" s="1"/>
  <c r="B373" s="1"/>
  <c r="B374" s="1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6"/>
  <c r="G14"/>
  <c r="B9"/>
  <c r="G14" i="4"/>
  <c r="B9"/>
  <c r="E14" i="1"/>
  <c r="E14" i="2" l="1"/>
  <c r="F14" s="1"/>
  <c r="E15" i="5"/>
  <c r="C15" s="1"/>
  <c r="F15" s="1"/>
  <c r="G15" s="1"/>
  <c r="F15" i="4"/>
  <c r="B374" i="1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D15" i="2" l="1"/>
  <c r="B15" s="1"/>
  <c r="E16" i="5"/>
  <c r="C16"/>
  <c r="F16" s="1"/>
  <c r="G16" s="1"/>
  <c r="D15" i="1"/>
  <c r="B13"/>
  <c r="E15" i="2" l="1"/>
  <c r="F15" s="1"/>
  <c r="E17" i="5"/>
  <c r="C17" s="1"/>
  <c r="F17" s="1"/>
  <c r="G17" s="1"/>
  <c r="E15" i="1"/>
  <c r="C16" s="1"/>
  <c r="D16" i="2" l="1"/>
  <c r="B16" s="1"/>
  <c r="E18" i="5"/>
  <c r="C18"/>
  <c r="F18" s="1"/>
  <c r="G18" s="1"/>
  <c r="D16" i="1"/>
  <c r="E16" i="2" l="1"/>
  <c r="F16" s="1"/>
  <c r="E19" i="5"/>
  <c r="C19" s="1"/>
  <c r="F19" s="1"/>
  <c r="G19" s="1"/>
  <c r="E16" i="1"/>
  <c r="D17" i="2" l="1"/>
  <c r="B17" s="1"/>
  <c r="E20" i="5"/>
  <c r="C20"/>
  <c r="F20" s="1"/>
  <c r="G20" s="1"/>
  <c r="C17" i="1"/>
  <c r="E17" i="2" l="1"/>
  <c r="F17" s="1"/>
  <c r="E21" i="5"/>
  <c r="C21" s="1"/>
  <c r="F21" s="1"/>
  <c r="G21" s="1"/>
  <c r="D17" i="1"/>
  <c r="D18" i="2" l="1"/>
  <c r="B18" s="1"/>
  <c r="E22" i="5"/>
  <c r="C22"/>
  <c r="F22" s="1"/>
  <c r="G22" s="1"/>
  <c r="E17" i="1"/>
  <c r="E18" i="2" l="1"/>
  <c r="F18" s="1"/>
  <c r="E23" i="5"/>
  <c r="C23" s="1"/>
  <c r="F23" s="1"/>
  <c r="G23" s="1"/>
  <c r="C18" i="1"/>
  <c r="D19" i="2" l="1"/>
  <c r="B19" s="1"/>
  <c r="E24" i="5"/>
  <c r="C24"/>
  <c r="F24" s="1"/>
  <c r="G24" s="1"/>
  <c r="D18" i="1"/>
  <c r="E19" i="2" l="1"/>
  <c r="F19" s="1"/>
  <c r="E25" i="5"/>
  <c r="C25" s="1"/>
  <c r="F25" s="1"/>
  <c r="G25" s="1"/>
  <c r="E18" i="1"/>
  <c r="D20" i="2" l="1"/>
  <c r="B20" s="1"/>
  <c r="E26" i="5"/>
  <c r="C26"/>
  <c r="F26" s="1"/>
  <c r="G26" s="1"/>
  <c r="C19" i="1"/>
  <c r="D19" s="1"/>
  <c r="E19"/>
  <c r="E20" i="2" l="1"/>
  <c r="F20" s="1"/>
  <c r="E27" i="5"/>
  <c r="C27" s="1"/>
  <c r="F27" s="1"/>
  <c r="G27" s="1"/>
  <c r="C20" i="1"/>
  <c r="D20" s="1"/>
  <c r="E20" s="1"/>
  <c r="D21" i="2" l="1"/>
  <c r="B21" s="1"/>
  <c r="E28" i="5"/>
  <c r="C28"/>
  <c r="F28" s="1"/>
  <c r="G28" s="1"/>
  <c r="C21" i="1"/>
  <c r="D21" s="1"/>
  <c r="E21"/>
  <c r="E21" i="2" l="1"/>
  <c r="F21" s="1"/>
  <c r="E29" i="5"/>
  <c r="C29" s="1"/>
  <c r="F29" s="1"/>
  <c r="G29" s="1"/>
  <c r="C22" i="1"/>
  <c r="D22" s="1"/>
  <c r="E22" s="1"/>
  <c r="D22" i="2" l="1"/>
  <c r="B22" s="1"/>
  <c r="E30" i="5"/>
  <c r="C30"/>
  <c r="F30" s="1"/>
  <c r="G30" s="1"/>
  <c r="C23" i="1"/>
  <c r="D23" s="1"/>
  <c r="E23"/>
  <c r="E22" i="2" l="1"/>
  <c r="F22" s="1"/>
  <c r="E31" i="5"/>
  <c r="C31" s="1"/>
  <c r="F31" s="1"/>
  <c r="G31" s="1"/>
  <c r="C24" i="1"/>
  <c r="D24" s="1"/>
  <c r="E24" s="1"/>
  <c r="D23" i="2" l="1"/>
  <c r="B23" s="1"/>
  <c r="E32" i="5"/>
  <c r="C32"/>
  <c r="F32" s="1"/>
  <c r="G32" s="1"/>
  <c r="C25" i="1"/>
  <c r="D25" s="1"/>
  <c r="E25"/>
  <c r="E23" i="2" l="1"/>
  <c r="F23" s="1"/>
  <c r="E33" i="5"/>
  <c r="C33" s="1"/>
  <c r="F33" s="1"/>
  <c r="G33" s="1"/>
  <c r="C26" i="1"/>
  <c r="D26" s="1"/>
  <c r="E26" s="1"/>
  <c r="D24" i="2" l="1"/>
  <c r="B24" s="1"/>
  <c r="E34" i="5"/>
  <c r="C34"/>
  <c r="F34" s="1"/>
  <c r="G34" s="1"/>
  <c r="C27" i="1"/>
  <c r="D27" s="1"/>
  <c r="E27"/>
  <c r="E24" i="2" l="1"/>
  <c r="F24" s="1"/>
  <c r="E35" i="5"/>
  <c r="C35" s="1"/>
  <c r="F35" s="1"/>
  <c r="G35" s="1"/>
  <c r="C28" i="1"/>
  <c r="D28" s="1"/>
  <c r="E28" s="1"/>
  <c r="D25" i="2" l="1"/>
  <c r="B25" s="1"/>
  <c r="E36" i="5"/>
  <c r="C36"/>
  <c r="F36" s="1"/>
  <c r="G36" s="1"/>
  <c r="C29" i="1"/>
  <c r="D29" s="1"/>
  <c r="E29"/>
  <c r="E25" i="2" l="1"/>
  <c r="F25" s="1"/>
  <c r="E37" i="5"/>
  <c r="C37" s="1"/>
  <c r="F37" s="1"/>
  <c r="G37" s="1"/>
  <c r="C30" i="1"/>
  <c r="D30" s="1"/>
  <c r="E30" s="1"/>
  <c r="D26" i="2" l="1"/>
  <c r="B26" s="1"/>
  <c r="E38" i="5"/>
  <c r="C38"/>
  <c r="F38" s="1"/>
  <c r="G38" s="1"/>
  <c r="C31" i="1"/>
  <c r="D31" s="1"/>
  <c r="E31"/>
  <c r="E26" i="2" l="1"/>
  <c r="F26" s="1"/>
  <c r="E39" i="5"/>
  <c r="C39" s="1"/>
  <c r="F39" s="1"/>
  <c r="G39" s="1"/>
  <c r="C32" i="1"/>
  <c r="D32" s="1"/>
  <c r="E32" s="1"/>
  <c r="D27" i="2" l="1"/>
  <c r="B27" s="1"/>
  <c r="E40" i="5"/>
  <c r="C40"/>
  <c r="F40" s="1"/>
  <c r="G40" s="1"/>
  <c r="C33" i="1"/>
  <c r="D33" s="1"/>
  <c r="E33"/>
  <c r="E27" i="2" l="1"/>
  <c r="F27" s="1"/>
  <c r="E41" i="5"/>
  <c r="C41" s="1"/>
  <c r="F41" s="1"/>
  <c r="G41" s="1"/>
  <c r="C34" i="1"/>
  <c r="D34" s="1"/>
  <c r="E34" s="1"/>
  <c r="D28" i="2" l="1"/>
  <c r="B28" s="1"/>
  <c r="E42" i="5"/>
  <c r="C42"/>
  <c r="F42" s="1"/>
  <c r="G42" s="1"/>
  <c r="C35" i="1"/>
  <c r="D35" s="1"/>
  <c r="E35"/>
  <c r="E28" i="2" l="1"/>
  <c r="F28" s="1"/>
  <c r="E43" i="5"/>
  <c r="C43" s="1"/>
  <c r="F43" s="1"/>
  <c r="G43" s="1"/>
  <c r="C36" i="1"/>
  <c r="D36" s="1"/>
  <c r="E36" s="1"/>
  <c r="D29" i="2" l="1"/>
  <c r="B29" s="1"/>
  <c r="E44" i="5"/>
  <c r="C44"/>
  <c r="F44" s="1"/>
  <c r="G44" s="1"/>
  <c r="C37" i="1"/>
  <c r="D37" s="1"/>
  <c r="E37"/>
  <c r="E29" i="2" l="1"/>
  <c r="F29" s="1"/>
  <c r="E45" i="5"/>
  <c r="C45" s="1"/>
  <c r="F45" s="1"/>
  <c r="G45" s="1"/>
  <c r="C38" i="1"/>
  <c r="D38" s="1"/>
  <c r="E38" s="1"/>
  <c r="D30" i="2" l="1"/>
  <c r="B30" s="1"/>
  <c r="E46" i="5"/>
  <c r="C46"/>
  <c r="F46" s="1"/>
  <c r="G46" s="1"/>
  <c r="C39" i="1"/>
  <c r="D39" s="1"/>
  <c r="E39"/>
  <c r="E30" i="2" l="1"/>
  <c r="F30" s="1"/>
  <c r="E47" i="5"/>
  <c r="C47" s="1"/>
  <c r="F47" s="1"/>
  <c r="G47" s="1"/>
  <c r="C40" i="1"/>
  <c r="D40" s="1"/>
  <c r="E40" s="1"/>
  <c r="D31" i="2" l="1"/>
  <c r="B31" s="1"/>
  <c r="E48" i="5"/>
  <c r="C48"/>
  <c r="F48" s="1"/>
  <c r="G48" s="1"/>
  <c r="C41" i="1"/>
  <c r="D41" s="1"/>
  <c r="E41"/>
  <c r="E31" i="2" l="1"/>
  <c r="F31" s="1"/>
  <c r="E49" i="5"/>
  <c r="C49" s="1"/>
  <c r="F49" s="1"/>
  <c r="G49" s="1"/>
  <c r="C42" i="1"/>
  <c r="D42" s="1"/>
  <c r="E42" s="1"/>
  <c r="D32" i="2" l="1"/>
  <c r="B32" s="1"/>
  <c r="E50" i="5"/>
  <c r="C50"/>
  <c r="F50" s="1"/>
  <c r="G50" s="1"/>
  <c r="C43" i="1"/>
  <c r="D43" s="1"/>
  <c r="E43"/>
  <c r="E32" i="2" l="1"/>
  <c r="F32" s="1"/>
  <c r="E51" i="5"/>
  <c r="C51" s="1"/>
  <c r="F51" s="1"/>
  <c r="G51" s="1"/>
  <c r="C44" i="1"/>
  <c r="D44" s="1"/>
  <c r="E44" s="1"/>
  <c r="D33" i="2" l="1"/>
  <c r="B33" s="1"/>
  <c r="E52" i="5"/>
  <c r="C52"/>
  <c r="F52" s="1"/>
  <c r="G52" s="1"/>
  <c r="C45" i="1"/>
  <c r="D45" s="1"/>
  <c r="E45"/>
  <c r="E33" i="2" l="1"/>
  <c r="F33" s="1"/>
  <c r="E53" i="5"/>
  <c r="C53"/>
  <c r="F53" s="1"/>
  <c r="G53" s="1"/>
  <c r="C46" i="1"/>
  <c r="D46" s="1"/>
  <c r="E46"/>
  <c r="D34" i="2" l="1"/>
  <c r="B34" s="1"/>
  <c r="E54" i="5"/>
  <c r="C54"/>
  <c r="F54" s="1"/>
  <c r="G54" s="1"/>
  <c r="C47" i="1"/>
  <c r="D47" s="1"/>
  <c r="E47"/>
  <c r="E34" i="2" l="1"/>
  <c r="F34" s="1"/>
  <c r="E55" i="5"/>
  <c r="C55" s="1"/>
  <c r="F55" s="1"/>
  <c r="G55" s="1"/>
  <c r="C48" i="1"/>
  <c r="D48" s="1"/>
  <c r="E48" s="1"/>
  <c r="D35" i="2" l="1"/>
  <c r="B35" s="1"/>
  <c r="E56" i="5"/>
  <c r="C56"/>
  <c r="F56" s="1"/>
  <c r="G56" s="1"/>
  <c r="C49" i="1"/>
  <c r="D49" s="1"/>
  <c r="E49"/>
  <c r="E35" i="2" l="1"/>
  <c r="F35" s="1"/>
  <c r="E57" i="5"/>
  <c r="C57" s="1"/>
  <c r="F57" s="1"/>
  <c r="G57" s="1"/>
  <c r="C50" i="1"/>
  <c r="D50" s="1"/>
  <c r="E50" s="1"/>
  <c r="D36" i="2" l="1"/>
  <c r="B36" s="1"/>
  <c r="E58" i="5"/>
  <c r="C58"/>
  <c r="F58" s="1"/>
  <c r="G58" s="1"/>
  <c r="C51" i="1"/>
  <c r="D51" s="1"/>
  <c r="E51"/>
  <c r="E36" i="2" l="1"/>
  <c r="F36" s="1"/>
  <c r="E59" i="5"/>
  <c r="C59" s="1"/>
  <c r="F59" s="1"/>
  <c r="G59" s="1"/>
  <c r="C52" i="1"/>
  <c r="D52" s="1"/>
  <c r="E52" s="1"/>
  <c r="D37" i="2" l="1"/>
  <c r="B37" s="1"/>
  <c r="E60" i="5"/>
  <c r="C60"/>
  <c r="F60" s="1"/>
  <c r="G60" s="1"/>
  <c r="C53" i="1"/>
  <c r="D53" s="1"/>
  <c r="E53"/>
  <c r="E37" i="2" l="1"/>
  <c r="F37" s="1"/>
  <c r="E61" i="5"/>
  <c r="C61" s="1"/>
  <c r="F61" s="1"/>
  <c r="G61" s="1"/>
  <c r="C54" i="1"/>
  <c r="D54" s="1"/>
  <c r="E54" s="1"/>
  <c r="D38" i="2" l="1"/>
  <c r="B38" s="1"/>
  <c r="E62" i="5"/>
  <c r="C62"/>
  <c r="F62" s="1"/>
  <c r="G62" s="1"/>
  <c r="C55" i="1"/>
  <c r="D55" s="1"/>
  <c r="E55"/>
  <c r="E38" i="2" l="1"/>
  <c r="F38" s="1"/>
  <c r="E63" i="5"/>
  <c r="C63" s="1"/>
  <c r="F63" s="1"/>
  <c r="G63" s="1"/>
  <c r="C56" i="1"/>
  <c r="D56" s="1"/>
  <c r="E56" s="1"/>
  <c r="D39" i="2" l="1"/>
  <c r="B39" s="1"/>
  <c r="E64" i="5"/>
  <c r="C64"/>
  <c r="F64" s="1"/>
  <c r="G64" s="1"/>
  <c r="C57" i="1"/>
  <c r="D57" s="1"/>
  <c r="E57"/>
  <c r="E39" i="2" l="1"/>
  <c r="F39" s="1"/>
  <c r="E65" i="5"/>
  <c r="C65" s="1"/>
  <c r="F65" s="1"/>
  <c r="G65" s="1"/>
  <c r="C58" i="1"/>
  <c r="D58" s="1"/>
  <c r="E58" s="1"/>
  <c r="D40" i="2" l="1"/>
  <c r="B40" s="1"/>
  <c r="E66" i="5"/>
  <c r="C66"/>
  <c r="F66" s="1"/>
  <c r="G66" s="1"/>
  <c r="C59" i="1"/>
  <c r="D59" s="1"/>
  <c r="E59"/>
  <c r="E40" i="2" l="1"/>
  <c r="F40" s="1"/>
  <c r="E67" i="5"/>
  <c r="C67" s="1"/>
  <c r="F67" s="1"/>
  <c r="G67" s="1"/>
  <c r="C60" i="1"/>
  <c r="D60" s="1"/>
  <c r="E60" s="1"/>
  <c r="D41" i="2" l="1"/>
  <c r="B41" s="1"/>
  <c r="E68" i="5"/>
  <c r="C68"/>
  <c r="F68" s="1"/>
  <c r="G68" s="1"/>
  <c r="C61" i="1"/>
  <c r="D61" s="1"/>
  <c r="E61"/>
  <c r="E41" i="2" l="1"/>
  <c r="F41" s="1"/>
  <c r="E69" i="5"/>
  <c r="C69" s="1"/>
  <c r="F69" s="1"/>
  <c r="G69" s="1"/>
  <c r="C62" i="1"/>
  <c r="D62" s="1"/>
  <c r="E62" s="1"/>
  <c r="D42" i="2" l="1"/>
  <c r="B42" s="1"/>
  <c r="E70" i="5"/>
  <c r="C70"/>
  <c r="F70" s="1"/>
  <c r="G70" s="1"/>
  <c r="C63" i="1"/>
  <c r="D63" s="1"/>
  <c r="E63"/>
  <c r="E42" i="2" l="1"/>
  <c r="F42" s="1"/>
  <c r="E71" i="5"/>
  <c r="C71" s="1"/>
  <c r="F71" s="1"/>
  <c r="G71" s="1"/>
  <c r="C64" i="1"/>
  <c r="D64" s="1"/>
  <c r="E64" s="1"/>
  <c r="D43" i="2" l="1"/>
  <c r="B43" s="1"/>
  <c r="E72" i="5"/>
  <c r="C72"/>
  <c r="F72" s="1"/>
  <c r="G72" s="1"/>
  <c r="C65" i="1"/>
  <c r="D65" s="1"/>
  <c r="E65"/>
  <c r="E43" i="2" l="1"/>
  <c r="F43" s="1"/>
  <c r="E73" i="5"/>
  <c r="C73" s="1"/>
  <c r="F73" s="1"/>
  <c r="G73" s="1"/>
  <c r="C66" i="1"/>
  <c r="D66" s="1"/>
  <c r="E66" s="1"/>
  <c r="D44" i="2" l="1"/>
  <c r="B44" s="1"/>
  <c r="E74" i="5"/>
  <c r="C74"/>
  <c r="F74" s="1"/>
  <c r="G74" s="1"/>
  <c r="C67" i="1"/>
  <c r="D67" s="1"/>
  <c r="E67"/>
  <c r="E44" i="2" l="1"/>
  <c r="F44" s="1"/>
  <c r="E75" i="5"/>
  <c r="C75" s="1"/>
  <c r="F75" s="1"/>
  <c r="G75" s="1"/>
  <c r="C68" i="1"/>
  <c r="D68" s="1"/>
  <c r="E68" s="1"/>
  <c r="D45" i="2" l="1"/>
  <c r="B45" s="1"/>
  <c r="E76" i="5"/>
  <c r="C76"/>
  <c r="F76" s="1"/>
  <c r="G76" s="1"/>
  <c r="C69" i="1"/>
  <c r="D69" s="1"/>
  <c r="E69"/>
  <c r="E45" i="2" l="1"/>
  <c r="F45" s="1"/>
  <c r="E77" i="5"/>
  <c r="C77" s="1"/>
  <c r="F77" s="1"/>
  <c r="G77" s="1"/>
  <c r="C70" i="1"/>
  <c r="D70" s="1"/>
  <c r="E70" s="1"/>
  <c r="D46" i="2" l="1"/>
  <c r="B46" s="1"/>
  <c r="E78" i="5"/>
  <c r="C78"/>
  <c r="F78" s="1"/>
  <c r="G78" s="1"/>
  <c r="C71" i="1"/>
  <c r="D71" s="1"/>
  <c r="E71"/>
  <c r="E46" i="2" l="1"/>
  <c r="F46" s="1"/>
  <c r="E79" i="5"/>
  <c r="C79" s="1"/>
  <c r="F79" s="1"/>
  <c r="G79" s="1"/>
  <c r="C72" i="1"/>
  <c r="D72" s="1"/>
  <c r="E72" s="1"/>
  <c r="D47" i="2" l="1"/>
  <c r="B47" s="1"/>
  <c r="E80" i="5"/>
  <c r="C80"/>
  <c r="F80" s="1"/>
  <c r="G80" s="1"/>
  <c r="C73" i="1"/>
  <c r="D73" s="1"/>
  <c r="E73"/>
  <c r="E47" i="2" l="1"/>
  <c r="F47" s="1"/>
  <c r="E81" i="5"/>
  <c r="C81" s="1"/>
  <c r="F81" s="1"/>
  <c r="G81" s="1"/>
  <c r="C74" i="1"/>
  <c r="D74" s="1"/>
  <c r="E74" s="1"/>
  <c r="D48" i="2" l="1"/>
  <c r="B48" s="1"/>
  <c r="E82" i="5"/>
  <c r="C82"/>
  <c r="F82" s="1"/>
  <c r="G82" s="1"/>
  <c r="C75" i="1"/>
  <c r="D75" s="1"/>
  <c r="E75"/>
  <c r="E48" i="2" l="1"/>
  <c r="F48" s="1"/>
  <c r="E83" i="5"/>
  <c r="C83" s="1"/>
  <c r="F83" s="1"/>
  <c r="G83" s="1"/>
  <c r="C76" i="1"/>
  <c r="D76" s="1"/>
  <c r="E76" s="1"/>
  <c r="D49" i="2" l="1"/>
  <c r="B49" s="1"/>
  <c r="E84" i="5"/>
  <c r="C84"/>
  <c r="F84" s="1"/>
  <c r="G84" s="1"/>
  <c r="C77" i="1"/>
  <c r="D77" s="1"/>
  <c r="E77"/>
  <c r="E49" i="2" l="1"/>
  <c r="F49" s="1"/>
  <c r="E85" i="5"/>
  <c r="C85" s="1"/>
  <c r="F85" s="1"/>
  <c r="G85" s="1"/>
  <c r="C78" i="1"/>
  <c r="D78" s="1"/>
  <c r="E78" s="1"/>
  <c r="D50" i="2" l="1"/>
  <c r="B50" s="1"/>
  <c r="E86" i="5"/>
  <c r="C86"/>
  <c r="F86" s="1"/>
  <c r="G86" s="1"/>
  <c r="C79" i="1"/>
  <c r="D79" s="1"/>
  <c r="E79"/>
  <c r="E50" i="2" l="1"/>
  <c r="F50" s="1"/>
  <c r="E87" i="5"/>
  <c r="C87" s="1"/>
  <c r="F87" s="1"/>
  <c r="G87" s="1"/>
  <c r="C80" i="1"/>
  <c r="D80" s="1"/>
  <c r="E80" s="1"/>
  <c r="D51" i="2" l="1"/>
  <c r="B51" s="1"/>
  <c r="E88" i="5"/>
  <c r="C88"/>
  <c r="F88" s="1"/>
  <c r="G88" s="1"/>
  <c r="C81" i="1"/>
  <c r="D81" s="1"/>
  <c r="E81"/>
  <c r="E51" i="2" l="1"/>
  <c r="F51" s="1"/>
  <c r="E89" i="5"/>
  <c r="C89" s="1"/>
  <c r="F89" s="1"/>
  <c r="G89" s="1"/>
  <c r="C82" i="1"/>
  <c r="D82" s="1"/>
  <c r="E82" s="1"/>
  <c r="D52" i="2" l="1"/>
  <c r="B52" s="1"/>
  <c r="E90" i="5"/>
  <c r="C90"/>
  <c r="F90" s="1"/>
  <c r="G90" s="1"/>
  <c r="C83" i="1"/>
  <c r="D83" s="1"/>
  <c r="E83"/>
  <c r="E52" i="2" l="1"/>
  <c r="F52" s="1"/>
  <c r="E91" i="5"/>
  <c r="C91" s="1"/>
  <c r="F91" s="1"/>
  <c r="G91" s="1"/>
  <c r="C84" i="1"/>
  <c r="D84" s="1"/>
  <c r="E84" s="1"/>
  <c r="D53" i="2" l="1"/>
  <c r="B53" s="1"/>
  <c r="E92" i="5"/>
  <c r="C92"/>
  <c r="F92" s="1"/>
  <c r="G92" s="1"/>
  <c r="C85" i="1"/>
  <c r="D85" s="1"/>
  <c r="E85"/>
  <c r="E53" i="2" l="1"/>
  <c r="F53" s="1"/>
  <c r="E93" i="5"/>
  <c r="C93" s="1"/>
  <c r="F93" s="1"/>
  <c r="G93" s="1"/>
  <c r="C86" i="1"/>
  <c r="D86" s="1"/>
  <c r="E86" s="1"/>
  <c r="D54" i="2" l="1"/>
  <c r="B54" s="1"/>
  <c r="E94" i="5"/>
  <c r="C94"/>
  <c r="F94" s="1"/>
  <c r="G94" s="1"/>
  <c r="C87" i="1"/>
  <c r="D87" s="1"/>
  <c r="E87"/>
  <c r="E54" i="2" l="1"/>
  <c r="F54" s="1"/>
  <c r="E95" i="5"/>
  <c r="C95" s="1"/>
  <c r="F95" s="1"/>
  <c r="G95" s="1"/>
  <c r="C88" i="1"/>
  <c r="D88" s="1"/>
  <c r="E88" s="1"/>
  <c r="D55" i="2" l="1"/>
  <c r="B55" s="1"/>
  <c r="E96" i="5"/>
  <c r="C96"/>
  <c r="F96" s="1"/>
  <c r="G96" s="1"/>
  <c r="C89" i="1"/>
  <c r="D89" s="1"/>
  <c r="E89"/>
  <c r="E55" i="2" l="1"/>
  <c r="F55" s="1"/>
  <c r="E97" i="5"/>
  <c r="C97" s="1"/>
  <c r="F97" s="1"/>
  <c r="G97" s="1"/>
  <c r="C90" i="1"/>
  <c r="D90" s="1"/>
  <c r="E90" s="1"/>
  <c r="D56" i="2" l="1"/>
  <c r="B56" s="1"/>
  <c r="E98" i="5"/>
  <c r="C98"/>
  <c r="F98" s="1"/>
  <c r="G98" s="1"/>
  <c r="C91" i="1"/>
  <c r="D91" s="1"/>
  <c r="E91"/>
  <c r="E56" i="2" l="1"/>
  <c r="F56" s="1"/>
  <c r="E99" i="5"/>
  <c r="C99" s="1"/>
  <c r="F99" s="1"/>
  <c r="G99" s="1"/>
  <c r="C92" i="1"/>
  <c r="D92" s="1"/>
  <c r="E92" s="1"/>
  <c r="D57" i="2" l="1"/>
  <c r="B57" s="1"/>
  <c r="E100" i="5"/>
  <c r="C100"/>
  <c r="F100" s="1"/>
  <c r="G100" s="1"/>
  <c r="C93" i="1"/>
  <c r="D93" s="1"/>
  <c r="E93"/>
  <c r="E57" i="2" l="1"/>
  <c r="F57" s="1"/>
  <c r="E101" i="5"/>
  <c r="C101" s="1"/>
  <c r="F101" s="1"/>
  <c r="G101" s="1"/>
  <c r="C94" i="1"/>
  <c r="D94" s="1"/>
  <c r="E94" s="1"/>
  <c r="D58" i="2" l="1"/>
  <c r="B58" s="1"/>
  <c r="E102" i="5"/>
  <c r="C102"/>
  <c r="F102" s="1"/>
  <c r="G102" s="1"/>
  <c r="C95" i="1"/>
  <c r="D95" s="1"/>
  <c r="E95"/>
  <c r="E58" i="2" l="1"/>
  <c r="F58" s="1"/>
  <c r="E103" i="5"/>
  <c r="C103" s="1"/>
  <c r="F103" s="1"/>
  <c r="G103" s="1"/>
  <c r="C96" i="1"/>
  <c r="D96" s="1"/>
  <c r="E96" s="1"/>
  <c r="D59" i="2" l="1"/>
  <c r="B59" s="1"/>
  <c r="E104" i="5"/>
  <c r="C104"/>
  <c r="F104" s="1"/>
  <c r="G104" s="1"/>
  <c r="C97" i="1"/>
  <c r="D97" s="1"/>
  <c r="E97"/>
  <c r="E59" i="2" l="1"/>
  <c r="F59" s="1"/>
  <c r="E105" i="5"/>
  <c r="C105" s="1"/>
  <c r="F105" s="1"/>
  <c r="G105" s="1"/>
  <c r="C98" i="1"/>
  <c r="D98" s="1"/>
  <c r="E98" s="1"/>
  <c r="D60" i="2" l="1"/>
  <c r="B60" s="1"/>
  <c r="E106" i="5"/>
  <c r="C106"/>
  <c r="F106" s="1"/>
  <c r="G106" s="1"/>
  <c r="C99" i="1"/>
  <c r="D99" s="1"/>
  <c r="E99"/>
  <c r="E60" i="2" l="1"/>
  <c r="F60" s="1"/>
  <c r="E107" i="5"/>
  <c r="C107" s="1"/>
  <c r="F107" s="1"/>
  <c r="G107" s="1"/>
  <c r="C100" i="1"/>
  <c r="D100" s="1"/>
  <c r="E100" s="1"/>
  <c r="D61" i="2" l="1"/>
  <c r="B61" s="1"/>
  <c r="E108" i="5"/>
  <c r="C108"/>
  <c r="F108" s="1"/>
  <c r="G108" s="1"/>
  <c r="C101" i="1"/>
  <c r="D101" s="1"/>
  <c r="E101"/>
  <c r="E61" i="2" l="1"/>
  <c r="F61" s="1"/>
  <c r="E109" i="5"/>
  <c r="C109" s="1"/>
  <c r="F109" s="1"/>
  <c r="G109" s="1"/>
  <c r="C102" i="1"/>
  <c r="D102" s="1"/>
  <c r="E102" s="1"/>
  <c r="D62" i="2" l="1"/>
  <c r="B62" s="1"/>
  <c r="E110" i="5"/>
  <c r="C110"/>
  <c r="F110" s="1"/>
  <c r="G110" s="1"/>
  <c r="C103" i="1"/>
  <c r="D103" s="1"/>
  <c r="E103"/>
  <c r="E62" i="2" l="1"/>
  <c r="F62" s="1"/>
  <c r="E111" i="5"/>
  <c r="C111" s="1"/>
  <c r="F111" s="1"/>
  <c r="G111" s="1"/>
  <c r="C104" i="1"/>
  <c r="D104" s="1"/>
  <c r="E104" s="1"/>
  <c r="D63" i="2" l="1"/>
  <c r="B63" s="1"/>
  <c r="E112" i="5"/>
  <c r="C112"/>
  <c r="F112" s="1"/>
  <c r="G112" s="1"/>
  <c r="C105" i="1"/>
  <c r="D105" s="1"/>
  <c r="E105"/>
  <c r="E63" i="2" l="1"/>
  <c r="F63" s="1"/>
  <c r="E113" i="5"/>
  <c r="C113" s="1"/>
  <c r="F113" s="1"/>
  <c r="G113" s="1"/>
  <c r="C106" i="1"/>
  <c r="D106" s="1"/>
  <c r="E106" s="1"/>
  <c r="D64" i="2" l="1"/>
  <c r="B64" s="1"/>
  <c r="E114" i="5"/>
  <c r="C114"/>
  <c r="F114" s="1"/>
  <c r="G114" s="1"/>
  <c r="C107" i="1"/>
  <c r="D107" s="1"/>
  <c r="E107"/>
  <c r="E64" i="2" l="1"/>
  <c r="F64" s="1"/>
  <c r="E115" i="5"/>
  <c r="C115" s="1"/>
  <c r="F115" s="1"/>
  <c r="G115" s="1"/>
  <c r="C108" i="1"/>
  <c r="D108" s="1"/>
  <c r="E108" s="1"/>
  <c r="D65" i="2" l="1"/>
  <c r="B65" s="1"/>
  <c r="E116" i="5"/>
  <c r="C116"/>
  <c r="F116" s="1"/>
  <c r="G116" s="1"/>
  <c r="C109" i="1"/>
  <c r="D109" s="1"/>
  <c r="E109"/>
  <c r="E65" i="2" l="1"/>
  <c r="F65" s="1"/>
  <c r="E117" i="5"/>
  <c r="C117" s="1"/>
  <c r="F117" s="1"/>
  <c r="G117" s="1"/>
  <c r="C110" i="1"/>
  <c r="D110" s="1"/>
  <c r="E110" s="1"/>
  <c r="D66" i="2" l="1"/>
  <c r="B66" s="1"/>
  <c r="E118" i="5"/>
  <c r="C118"/>
  <c r="F118" s="1"/>
  <c r="G118" s="1"/>
  <c r="C111" i="1"/>
  <c r="D111" s="1"/>
  <c r="E111"/>
  <c r="E66" i="2" l="1"/>
  <c r="F66" s="1"/>
  <c r="E119" i="5"/>
  <c r="C119" s="1"/>
  <c r="F119" s="1"/>
  <c r="G119" s="1"/>
  <c r="C112" i="1"/>
  <c r="D112" s="1"/>
  <c r="E112" s="1"/>
  <c r="D67" i="2" l="1"/>
  <c r="B67" s="1"/>
  <c r="E120" i="5"/>
  <c r="C120"/>
  <c r="F120" s="1"/>
  <c r="G120" s="1"/>
  <c r="C113" i="1"/>
  <c r="D113" s="1"/>
  <c r="E113"/>
  <c r="E67" i="2" l="1"/>
  <c r="F67" s="1"/>
  <c r="E121" i="5"/>
  <c r="C121" s="1"/>
  <c r="F121" s="1"/>
  <c r="G121" s="1"/>
  <c r="C114" i="1"/>
  <c r="D114" s="1"/>
  <c r="E114" s="1"/>
  <c r="D68" i="2" l="1"/>
  <c r="B68" s="1"/>
  <c r="E122" i="5"/>
  <c r="C122"/>
  <c r="F122" s="1"/>
  <c r="G122" s="1"/>
  <c r="C115" i="1"/>
  <c r="D115" s="1"/>
  <c r="E115"/>
  <c r="E68" i="2" l="1"/>
  <c r="F68" s="1"/>
  <c r="E123" i="5"/>
  <c r="C123" s="1"/>
  <c r="F123" s="1"/>
  <c r="G123" s="1"/>
  <c r="C116" i="1"/>
  <c r="D116" s="1"/>
  <c r="E116" s="1"/>
  <c r="D69" i="2" l="1"/>
  <c r="B69" s="1"/>
  <c r="E124" i="5"/>
  <c r="C124"/>
  <c r="F124" s="1"/>
  <c r="G124" s="1"/>
  <c r="C117" i="1"/>
  <c r="D117" s="1"/>
  <c r="E117"/>
  <c r="E69" i="2" l="1"/>
  <c r="F69" s="1"/>
  <c r="E125" i="5"/>
  <c r="C125" s="1"/>
  <c r="F125" s="1"/>
  <c r="G125" s="1"/>
  <c r="C118" i="1"/>
  <c r="D118" s="1"/>
  <c r="E118" s="1"/>
  <c r="D70" i="2" l="1"/>
  <c r="B70" s="1"/>
  <c r="E126" i="5"/>
  <c r="C126"/>
  <c r="F126" s="1"/>
  <c r="G126" s="1"/>
  <c r="C119" i="1"/>
  <c r="D119" s="1"/>
  <c r="E119"/>
  <c r="E70" i="2" l="1"/>
  <c r="F70" s="1"/>
  <c r="E127" i="5"/>
  <c r="C127"/>
  <c r="F127" s="1"/>
  <c r="G127" s="1"/>
  <c r="C120" i="1"/>
  <c r="D120" s="1"/>
  <c r="E120"/>
  <c r="D71" i="2" l="1"/>
  <c r="B71" s="1"/>
  <c r="E128" i="5"/>
  <c r="C128"/>
  <c r="F128" s="1"/>
  <c r="G128" s="1"/>
  <c r="C121" i="1"/>
  <c r="D121" s="1"/>
  <c r="E121"/>
  <c r="E71" i="2" l="1"/>
  <c r="F71" s="1"/>
  <c r="E129" i="5"/>
  <c r="C129"/>
  <c r="F129" s="1"/>
  <c r="G129" s="1"/>
  <c r="C122" i="1"/>
  <c r="D122" s="1"/>
  <c r="E122" s="1"/>
  <c r="D72" i="2" l="1"/>
  <c r="B72" s="1"/>
  <c r="E130" i="5"/>
  <c r="C130"/>
  <c r="F130" s="1"/>
  <c r="G130" s="1"/>
  <c r="C123" i="1"/>
  <c r="D123" s="1"/>
  <c r="E123"/>
  <c r="E72" i="2" l="1"/>
  <c r="F72" s="1"/>
  <c r="E131" i="5"/>
  <c r="C131" s="1"/>
  <c r="F131" s="1"/>
  <c r="G131" s="1"/>
  <c r="C124" i="1"/>
  <c r="D124" s="1"/>
  <c r="E124" s="1"/>
  <c r="D73" i="2" l="1"/>
  <c r="B73" s="1"/>
  <c r="E132" i="5"/>
  <c r="C132"/>
  <c r="F132" s="1"/>
  <c r="G132" s="1"/>
  <c r="C125" i="1"/>
  <c r="D125" s="1"/>
  <c r="E125"/>
  <c r="E73" i="2" l="1"/>
  <c r="F73" s="1"/>
  <c r="E133" i="5"/>
  <c r="C133" s="1"/>
  <c r="F133" s="1"/>
  <c r="G133" s="1"/>
  <c r="C126" i="1"/>
  <c r="D126" s="1"/>
  <c r="E126" s="1"/>
  <c r="D74" i="2" l="1"/>
  <c r="B74" s="1"/>
  <c r="E134" i="5"/>
  <c r="C134"/>
  <c r="F134" s="1"/>
  <c r="G134" s="1"/>
  <c r="C127" i="1"/>
  <c r="D127" s="1"/>
  <c r="E127"/>
  <c r="E74" i="2" l="1"/>
  <c r="F74" s="1"/>
  <c r="E135" i="5"/>
  <c r="C135" s="1"/>
  <c r="F135" s="1"/>
  <c r="G135" s="1"/>
  <c r="C128" i="1"/>
  <c r="D128" s="1"/>
  <c r="E128" s="1"/>
  <c r="D75" i="2" l="1"/>
  <c r="B75" s="1"/>
  <c r="E136" i="5"/>
  <c r="C136"/>
  <c r="F136" s="1"/>
  <c r="G136" s="1"/>
  <c r="C129" i="1"/>
  <c r="D129" s="1"/>
  <c r="E129"/>
  <c r="E75" i="2" l="1"/>
  <c r="F75" s="1"/>
  <c r="E137" i="5"/>
  <c r="C137" s="1"/>
  <c r="F137" s="1"/>
  <c r="G137" s="1"/>
  <c r="C130" i="1"/>
  <c r="D130" s="1"/>
  <c r="E130" s="1"/>
  <c r="D76" i="2" l="1"/>
  <c r="B76" s="1"/>
  <c r="E138" i="5"/>
  <c r="C138"/>
  <c r="F138" s="1"/>
  <c r="G138" s="1"/>
  <c r="C131" i="1"/>
  <c r="D131" s="1"/>
  <c r="E131"/>
  <c r="E76" i="2" l="1"/>
  <c r="F76" s="1"/>
  <c r="E139" i="5"/>
  <c r="C139" s="1"/>
  <c r="F139" s="1"/>
  <c r="G139" s="1"/>
  <c r="C132" i="1"/>
  <c r="D132" s="1"/>
  <c r="E132" s="1"/>
  <c r="D77" i="2" l="1"/>
  <c r="B77" s="1"/>
  <c r="E140" i="5"/>
  <c r="C140"/>
  <c r="F140" s="1"/>
  <c r="G140" s="1"/>
  <c r="C133" i="1"/>
  <c r="D133" s="1"/>
  <c r="E133"/>
  <c r="E77" i="2" l="1"/>
  <c r="F77" s="1"/>
  <c r="E141" i="5"/>
  <c r="C141"/>
  <c r="F141" s="1"/>
  <c r="G141" s="1"/>
  <c r="C134" i="1"/>
  <c r="D134" s="1"/>
  <c r="E134"/>
  <c r="D78" i="2" l="1"/>
  <c r="B78" s="1"/>
  <c r="E142" i="5"/>
  <c r="C142"/>
  <c r="F142" s="1"/>
  <c r="G142" s="1"/>
  <c r="C135" i="1"/>
  <c r="D135" s="1"/>
  <c r="E135"/>
  <c r="E78" i="2" l="1"/>
  <c r="F78" s="1"/>
  <c r="E143" i="5"/>
  <c r="C143"/>
  <c r="F143" s="1"/>
  <c r="G143" s="1"/>
  <c r="C136" i="1"/>
  <c r="D136" s="1"/>
  <c r="E136" s="1"/>
  <c r="D79" i="2" l="1"/>
  <c r="B79" s="1"/>
  <c r="E144" i="5"/>
  <c r="C144"/>
  <c r="F144" s="1"/>
  <c r="G144" s="1"/>
  <c r="C137" i="1"/>
  <c r="D137" s="1"/>
  <c r="E137"/>
  <c r="E79" i="2" l="1"/>
  <c r="F79" s="1"/>
  <c r="E145" i="5"/>
  <c r="C145" s="1"/>
  <c r="F145" s="1"/>
  <c r="G145" s="1"/>
  <c r="C138" i="1"/>
  <c r="D138" s="1"/>
  <c r="E138" s="1"/>
  <c r="D80" i="2" l="1"/>
  <c r="B80" s="1"/>
  <c r="E146" i="5"/>
  <c r="C146"/>
  <c r="F146" s="1"/>
  <c r="G146" s="1"/>
  <c r="C139" i="1"/>
  <c r="D139" s="1"/>
  <c r="E139"/>
  <c r="E80" i="2" l="1"/>
  <c r="F80" s="1"/>
  <c r="E147" i="5"/>
  <c r="C147" s="1"/>
  <c r="F147" s="1"/>
  <c r="G147" s="1"/>
  <c r="C140" i="1"/>
  <c r="D140" s="1"/>
  <c r="E140" s="1"/>
  <c r="D81" i="2" l="1"/>
  <c r="B81" s="1"/>
  <c r="E148" i="5"/>
  <c r="C148"/>
  <c r="F148" s="1"/>
  <c r="G148" s="1"/>
  <c r="C141" i="1"/>
  <c r="D141" s="1"/>
  <c r="E141"/>
  <c r="E81" i="2" l="1"/>
  <c r="F81" s="1"/>
  <c r="E149" i="5"/>
  <c r="C149" s="1"/>
  <c r="F149" s="1"/>
  <c r="G149" s="1"/>
  <c r="C142" i="1"/>
  <c r="D142" s="1"/>
  <c r="E142" s="1"/>
  <c r="D82" i="2" l="1"/>
  <c r="B82" s="1"/>
  <c r="E150" i="5"/>
  <c r="C150"/>
  <c r="F150" s="1"/>
  <c r="G150" s="1"/>
  <c r="C143" i="1"/>
  <c r="D143" s="1"/>
  <c r="E143"/>
  <c r="E82" i="2" l="1"/>
  <c r="F82" s="1"/>
  <c r="E151" i="5"/>
  <c r="C151"/>
  <c r="F151" s="1"/>
  <c r="G151" s="1"/>
  <c r="C144" i="1"/>
  <c r="D144" s="1"/>
  <c r="E144"/>
  <c r="D83" i="2" l="1"/>
  <c r="B83" s="1"/>
  <c r="E152" i="5"/>
  <c r="C152"/>
  <c r="F152" s="1"/>
  <c r="G152" s="1"/>
  <c r="C145" i="1"/>
  <c r="D145" s="1"/>
  <c r="E145"/>
  <c r="E83" i="2" l="1"/>
  <c r="F83" s="1"/>
  <c r="E153" i="5"/>
  <c r="C153" s="1"/>
  <c r="F153" s="1"/>
  <c r="G153" s="1"/>
  <c r="C146" i="1"/>
  <c r="D146" s="1"/>
  <c r="E146" s="1"/>
  <c r="D84" i="2" l="1"/>
  <c r="B84" s="1"/>
  <c r="E154" i="5"/>
  <c r="C154"/>
  <c r="F154" s="1"/>
  <c r="G154" s="1"/>
  <c r="C147" i="1"/>
  <c r="D147" s="1"/>
  <c r="E147"/>
  <c r="E84" i="2" l="1"/>
  <c r="F84" s="1"/>
  <c r="E155" i="5"/>
  <c r="C155" s="1"/>
  <c r="F155" s="1"/>
  <c r="G155" s="1"/>
  <c r="C148" i="1"/>
  <c r="D148" s="1"/>
  <c r="E148" s="1"/>
  <c r="D85" i="2" l="1"/>
  <c r="B85" s="1"/>
  <c r="E156" i="5"/>
  <c r="C156"/>
  <c r="F156" s="1"/>
  <c r="G156" s="1"/>
  <c r="C149" i="1"/>
  <c r="D149" s="1"/>
  <c r="E149"/>
  <c r="E85" i="2" l="1"/>
  <c r="F85" s="1"/>
  <c r="E157" i="5"/>
  <c r="C157" s="1"/>
  <c r="F157" s="1"/>
  <c r="G157" s="1"/>
  <c r="C150" i="1"/>
  <c r="D150" s="1"/>
  <c r="E150" s="1"/>
  <c r="D86" i="2" l="1"/>
  <c r="B86" s="1"/>
  <c r="E158" i="5"/>
  <c r="C158"/>
  <c r="F158" s="1"/>
  <c r="G158" s="1"/>
  <c r="C151" i="1"/>
  <c r="D151" s="1"/>
  <c r="E151"/>
  <c r="E86" i="2" l="1"/>
  <c r="F86" s="1"/>
  <c r="E159" i="5"/>
  <c r="C159"/>
  <c r="F159" s="1"/>
  <c r="G159" s="1"/>
  <c r="C152" i="1"/>
  <c r="D152" s="1"/>
  <c r="E152"/>
  <c r="D87" i="2" l="1"/>
  <c r="B87" s="1"/>
  <c r="E160" i="5"/>
  <c r="C160"/>
  <c r="F160" s="1"/>
  <c r="G160" s="1"/>
  <c r="C153" i="1"/>
  <c r="D153" s="1"/>
  <c r="E153"/>
  <c r="E87" i="2" l="1"/>
  <c r="F87" s="1"/>
  <c r="E161" i="5"/>
  <c r="C161" s="1"/>
  <c r="F161" s="1"/>
  <c r="G161" s="1"/>
  <c r="C154" i="1"/>
  <c r="D154" s="1"/>
  <c r="E154" s="1"/>
  <c r="D88" i="2" l="1"/>
  <c r="B88" s="1"/>
  <c r="E162" i="5"/>
  <c r="C162"/>
  <c r="F162" s="1"/>
  <c r="G162" s="1"/>
  <c r="C155" i="1"/>
  <c r="D155" s="1"/>
  <c r="E155"/>
  <c r="E88" i="2" l="1"/>
  <c r="F88" s="1"/>
  <c r="E163" i="5"/>
  <c r="C163"/>
  <c r="F163" s="1"/>
  <c r="G163" s="1"/>
  <c r="C156" i="1"/>
  <c r="D156" s="1"/>
  <c r="E156" s="1"/>
  <c r="D89" i="2" l="1"/>
  <c r="B89" s="1"/>
  <c r="E164" i="5"/>
  <c r="C164"/>
  <c r="F164" s="1"/>
  <c r="G164" s="1"/>
  <c r="C157" i="1"/>
  <c r="D157" s="1"/>
  <c r="E157"/>
  <c r="E89" i="2" l="1"/>
  <c r="F89" s="1"/>
  <c r="E165" i="5"/>
  <c r="C165" s="1"/>
  <c r="F165" s="1"/>
  <c r="G165" s="1"/>
  <c r="C158" i="1"/>
  <c r="D158" s="1"/>
  <c r="E158" s="1"/>
  <c r="D90" i="2" l="1"/>
  <c r="B90" s="1"/>
  <c r="E166" i="5"/>
  <c r="C166"/>
  <c r="F166" s="1"/>
  <c r="G166" s="1"/>
  <c r="C159" i="1"/>
  <c r="D159" s="1"/>
  <c r="E159"/>
  <c r="E90" i="2" l="1"/>
  <c r="F90" s="1"/>
  <c r="E167" i="5"/>
  <c r="C167" s="1"/>
  <c r="F167" s="1"/>
  <c r="G167" s="1"/>
  <c r="C160" i="1"/>
  <c r="D160" s="1"/>
  <c r="E160" s="1"/>
  <c r="D91" i="2" l="1"/>
  <c r="B91" s="1"/>
  <c r="E168" i="5"/>
  <c r="C168"/>
  <c r="F168" s="1"/>
  <c r="G168" s="1"/>
  <c r="C161" i="1"/>
  <c r="D161" s="1"/>
  <c r="E161"/>
  <c r="E91" i="2" l="1"/>
  <c r="F91" s="1"/>
  <c r="E169" i="5"/>
  <c r="C169"/>
  <c r="F169" s="1"/>
  <c r="G169" s="1"/>
  <c r="C162" i="1"/>
  <c r="D162" s="1"/>
  <c r="E162"/>
  <c r="D92" i="2" l="1"/>
  <c r="B92" s="1"/>
  <c r="E170" i="5"/>
  <c r="C170"/>
  <c r="F170" s="1"/>
  <c r="G170" s="1"/>
  <c r="C163" i="1"/>
  <c r="D163" s="1"/>
  <c r="E163"/>
  <c r="E92" i="2" l="1"/>
  <c r="F92" s="1"/>
  <c r="E171" i="5"/>
  <c r="C171" s="1"/>
  <c r="F171" s="1"/>
  <c r="G171" s="1"/>
  <c r="C164" i="1"/>
  <c r="D164" s="1"/>
  <c r="E164" s="1"/>
  <c r="D93" i="2" l="1"/>
  <c r="B93" s="1"/>
  <c r="E172" i="5"/>
  <c r="C172"/>
  <c r="F172" s="1"/>
  <c r="G172" s="1"/>
  <c r="C165" i="1"/>
  <c r="D165" s="1"/>
  <c r="E165"/>
  <c r="E93" i="2" l="1"/>
  <c r="F93" s="1"/>
  <c r="E173" i="5"/>
  <c r="C173" s="1"/>
  <c r="F173" s="1"/>
  <c r="G173" s="1"/>
  <c r="C166" i="1"/>
  <c r="D166" s="1"/>
  <c r="E166" s="1"/>
  <c r="D94" i="2" l="1"/>
  <c r="B94" s="1"/>
  <c r="E174" i="5"/>
  <c r="C174"/>
  <c r="F174" s="1"/>
  <c r="G174" s="1"/>
  <c r="C167" i="1"/>
  <c r="D167" s="1"/>
  <c r="E167"/>
  <c r="E94" i="2" l="1"/>
  <c r="F94" s="1"/>
  <c r="E175" i="5"/>
  <c r="C175" s="1"/>
  <c r="F175" s="1"/>
  <c r="G175" s="1"/>
  <c r="C168" i="1"/>
  <c r="D168" s="1"/>
  <c r="E168" s="1"/>
  <c r="D95" i="2" l="1"/>
  <c r="B95" s="1"/>
  <c r="E176" i="5"/>
  <c r="C176"/>
  <c r="F176" s="1"/>
  <c r="G176" s="1"/>
  <c r="C169" i="1"/>
  <c r="D169" s="1"/>
  <c r="E169"/>
  <c r="E95" i="2" l="1"/>
  <c r="F95" s="1"/>
  <c r="E177" i="5"/>
  <c r="C177" s="1"/>
  <c r="F177" s="1"/>
  <c r="G177" s="1"/>
  <c r="C170" i="1"/>
  <c r="D170" s="1"/>
  <c r="E170" s="1"/>
  <c r="D96" i="2" l="1"/>
  <c r="B96" s="1"/>
  <c r="E178" i="5"/>
  <c r="C178"/>
  <c r="F178" s="1"/>
  <c r="G178" s="1"/>
  <c r="C171" i="1"/>
  <c r="D171" s="1"/>
  <c r="E171"/>
  <c r="E96" i="2" l="1"/>
  <c r="F96" s="1"/>
  <c r="E179" i="5"/>
  <c r="C179" s="1"/>
  <c r="F179" s="1"/>
  <c r="G179" s="1"/>
  <c r="C172" i="1"/>
  <c r="D172" s="1"/>
  <c r="E172" s="1"/>
  <c r="D97" i="2" l="1"/>
  <c r="B97" s="1"/>
  <c r="E180" i="5"/>
  <c r="C180"/>
  <c r="F180" s="1"/>
  <c r="G180" s="1"/>
  <c r="C173" i="1"/>
  <c r="D173" s="1"/>
  <c r="E173"/>
  <c r="E97" i="2" l="1"/>
  <c r="F97" s="1"/>
  <c r="E181" i="5"/>
  <c r="C181" s="1"/>
  <c r="F181" s="1"/>
  <c r="G181" s="1"/>
  <c r="C174" i="1"/>
  <c r="D174" s="1"/>
  <c r="E174" s="1"/>
  <c r="D98" i="2" l="1"/>
  <c r="B98" s="1"/>
  <c r="E182" i="5"/>
  <c r="C182"/>
  <c r="F182" s="1"/>
  <c r="G182" s="1"/>
  <c r="C175" i="1"/>
  <c r="D175" s="1"/>
  <c r="E175"/>
  <c r="E98" i="2" l="1"/>
  <c r="F98" s="1"/>
  <c r="E183" i="5"/>
  <c r="C183" s="1"/>
  <c r="F183" s="1"/>
  <c r="G183" s="1"/>
  <c r="C176" i="1"/>
  <c r="D176" s="1"/>
  <c r="E176" s="1"/>
  <c r="D99" i="2" l="1"/>
  <c r="B99" s="1"/>
  <c r="E184" i="5"/>
  <c r="C184"/>
  <c r="F184" s="1"/>
  <c r="G184" s="1"/>
  <c r="C177" i="1"/>
  <c r="D177" s="1"/>
  <c r="E177"/>
  <c r="E99" i="2" l="1"/>
  <c r="F99" s="1"/>
  <c r="E185" i="5"/>
  <c r="C185"/>
  <c r="F185" s="1"/>
  <c r="G185" s="1"/>
  <c r="C178" i="1"/>
  <c r="D178" s="1"/>
  <c r="E178"/>
  <c r="D100" i="2" l="1"/>
  <c r="B100" s="1"/>
  <c r="E186" i="5"/>
  <c r="C186"/>
  <c r="F186" s="1"/>
  <c r="G186" s="1"/>
  <c r="C179" i="1"/>
  <c r="D179" s="1"/>
  <c r="E179"/>
  <c r="E100" i="2" l="1"/>
  <c r="F100" s="1"/>
  <c r="E187" i="5"/>
  <c r="C187" s="1"/>
  <c r="F187" s="1"/>
  <c r="G187" s="1"/>
  <c r="C180" i="1"/>
  <c r="D180" s="1"/>
  <c r="E180" s="1"/>
  <c r="D101" i="2" l="1"/>
  <c r="B101" s="1"/>
  <c r="E188" i="5"/>
  <c r="C188"/>
  <c r="F188" s="1"/>
  <c r="G188" s="1"/>
  <c r="C181" i="1"/>
  <c r="D181" s="1"/>
  <c r="E181"/>
  <c r="E101" i="2" l="1"/>
  <c r="F101" s="1"/>
  <c r="E189" i="5"/>
  <c r="C189"/>
  <c r="F189" s="1"/>
  <c r="G189" s="1"/>
  <c r="C182" i="1"/>
  <c r="D182" s="1"/>
  <c r="E182" s="1"/>
  <c r="D102" i="2" l="1"/>
  <c r="B102" s="1"/>
  <c r="E190" i="5"/>
  <c r="C190"/>
  <c r="F190" s="1"/>
  <c r="G190" s="1"/>
  <c r="C183" i="1"/>
  <c r="D183" s="1"/>
  <c r="E183"/>
  <c r="E102" i="2" l="1"/>
  <c r="F102" s="1"/>
  <c r="E191" i="5"/>
  <c r="C191" s="1"/>
  <c r="F191" s="1"/>
  <c r="G191" s="1"/>
  <c r="C184" i="1"/>
  <c r="D184" s="1"/>
  <c r="E184" s="1"/>
  <c r="D103" i="2" l="1"/>
  <c r="B103" s="1"/>
  <c r="E192" i="5"/>
  <c r="C192"/>
  <c r="F192" s="1"/>
  <c r="G192" s="1"/>
  <c r="C185" i="1"/>
  <c r="D185" s="1"/>
  <c r="E185"/>
  <c r="E103" i="2" l="1"/>
  <c r="F103" s="1"/>
  <c r="E193" i="5"/>
  <c r="C193" s="1"/>
  <c r="F193" s="1"/>
  <c r="G193" s="1"/>
  <c r="C186" i="1"/>
  <c r="D186" s="1"/>
  <c r="E186" s="1"/>
  <c r="D104" i="2" l="1"/>
  <c r="B104" s="1"/>
  <c r="E194" i="5"/>
  <c r="C194"/>
  <c r="F194" s="1"/>
  <c r="G194" s="1"/>
  <c r="C187" i="1"/>
  <c r="D187" s="1"/>
  <c r="E187"/>
  <c r="E104" i="2" l="1"/>
  <c r="F104" s="1"/>
  <c r="E195" i="5"/>
  <c r="C195" s="1"/>
  <c r="F195" s="1"/>
  <c r="G195" s="1"/>
  <c r="C188" i="1"/>
  <c r="D188" s="1"/>
  <c r="E188" s="1"/>
  <c r="D105" i="2" l="1"/>
  <c r="B105" s="1"/>
  <c r="E196" i="5"/>
  <c r="C196"/>
  <c r="F196" s="1"/>
  <c r="G196" s="1"/>
  <c r="C189" i="1"/>
  <c r="D189" s="1"/>
  <c r="E189"/>
  <c r="E105" i="2" l="1"/>
  <c r="F105" s="1"/>
  <c r="E197" i="5"/>
  <c r="C197" s="1"/>
  <c r="F197" s="1"/>
  <c r="G197" s="1"/>
  <c r="C190" i="1"/>
  <c r="D190" s="1"/>
  <c r="E190" s="1"/>
  <c r="D106" i="2" l="1"/>
  <c r="B106" s="1"/>
  <c r="E198" i="5"/>
  <c r="C198"/>
  <c r="F198" s="1"/>
  <c r="G198" s="1"/>
  <c r="C191" i="1"/>
  <c r="D191" s="1"/>
  <c r="E191"/>
  <c r="E106" i="2" l="1"/>
  <c r="F106" s="1"/>
  <c r="E199" i="5"/>
  <c r="C199" s="1"/>
  <c r="F199" s="1"/>
  <c r="G199" s="1"/>
  <c r="C192" i="1"/>
  <c r="D192" s="1"/>
  <c r="E192" s="1"/>
  <c r="D107" i="2" l="1"/>
  <c r="B107" s="1"/>
  <c r="E200" i="5"/>
  <c r="C200"/>
  <c r="F200" s="1"/>
  <c r="G200" s="1"/>
  <c r="C193" i="1"/>
  <c r="D193" s="1"/>
  <c r="E193"/>
  <c r="E107" i="2" l="1"/>
  <c r="F107" s="1"/>
  <c r="E201" i="5"/>
  <c r="C201" s="1"/>
  <c r="F201" s="1"/>
  <c r="G201" s="1"/>
  <c r="C194" i="1"/>
  <c r="D194" s="1"/>
  <c r="E194" s="1"/>
  <c r="D108" i="2" l="1"/>
  <c r="B108" s="1"/>
  <c r="E202" i="5"/>
  <c r="C202"/>
  <c r="F202" s="1"/>
  <c r="G202" s="1"/>
  <c r="C195" i="1"/>
  <c r="D195" s="1"/>
  <c r="E195"/>
  <c r="E108" i="2" l="1"/>
  <c r="F108" s="1"/>
  <c r="E203" i="5"/>
  <c r="C203"/>
  <c r="F203" s="1"/>
  <c r="G203" s="1"/>
  <c r="C196" i="1"/>
  <c r="D196" s="1"/>
  <c r="E196"/>
  <c r="D109" i="2" l="1"/>
  <c r="B109" s="1"/>
  <c r="E204" i="5"/>
  <c r="C204"/>
  <c r="F204" s="1"/>
  <c r="G204" s="1"/>
  <c r="C197" i="1"/>
  <c r="D197" s="1"/>
  <c r="E197"/>
  <c r="E109" i="2" l="1"/>
  <c r="F109" s="1"/>
  <c r="E205" i="5"/>
  <c r="C205"/>
  <c r="F205" s="1"/>
  <c r="G205" s="1"/>
  <c r="C198" i="1"/>
  <c r="D198" s="1"/>
  <c r="E198" s="1"/>
  <c r="D110" i="2" l="1"/>
  <c r="B110" s="1"/>
  <c r="E206" i="5"/>
  <c r="C206"/>
  <c r="F206" s="1"/>
  <c r="G206" s="1"/>
  <c r="C199" i="1"/>
  <c r="D199" s="1"/>
  <c r="E199"/>
  <c r="E110" i="2" l="1"/>
  <c r="F110" s="1"/>
  <c r="E207" i="5"/>
  <c r="C207"/>
  <c r="F207" s="1"/>
  <c r="G207" s="1"/>
  <c r="C200" i="1"/>
  <c r="D200" s="1"/>
  <c r="E200" s="1"/>
  <c r="D111" i="2" l="1"/>
  <c r="B111" s="1"/>
  <c r="E208" i="5"/>
  <c r="C208"/>
  <c r="F208" s="1"/>
  <c r="G208" s="1"/>
  <c r="C201" i="1"/>
  <c r="D201" s="1"/>
  <c r="E201"/>
  <c r="E111" i="2" l="1"/>
  <c r="F111" s="1"/>
  <c r="E209" i="5"/>
  <c r="C209" s="1"/>
  <c r="F209" s="1"/>
  <c r="G209" s="1"/>
  <c r="C202" i="1"/>
  <c r="D202" s="1"/>
  <c r="E202" s="1"/>
  <c r="D112" i="2" l="1"/>
  <c r="B112" s="1"/>
  <c r="E210" i="5"/>
  <c r="C210"/>
  <c r="F210" s="1"/>
  <c r="G210" s="1"/>
  <c r="C203" i="1"/>
  <c r="D203" s="1"/>
  <c r="E203"/>
  <c r="E112" i="2" l="1"/>
  <c r="F112" s="1"/>
  <c r="E211" i="5"/>
  <c r="C211"/>
  <c r="F211" s="1"/>
  <c r="G211" s="1"/>
  <c r="C204" i="1"/>
  <c r="D204" s="1"/>
  <c r="E204"/>
  <c r="D113" i="2" l="1"/>
  <c r="B113" s="1"/>
  <c r="E212" i="5"/>
  <c r="C212"/>
  <c r="F212" s="1"/>
  <c r="G212" s="1"/>
  <c r="C205" i="1"/>
  <c r="D205" s="1"/>
  <c r="E205"/>
  <c r="E113" i="2" l="1"/>
  <c r="F113" s="1"/>
  <c r="E213" i="5"/>
  <c r="C213" s="1"/>
  <c r="F213" s="1"/>
  <c r="G213" s="1"/>
  <c r="C206" i="1"/>
  <c r="D206" s="1"/>
  <c r="E206" s="1"/>
  <c r="D114" i="2" l="1"/>
  <c r="B114" s="1"/>
  <c r="E214" i="5"/>
  <c r="C214"/>
  <c r="F214" s="1"/>
  <c r="G214" s="1"/>
  <c r="C207" i="1"/>
  <c r="D207" s="1"/>
  <c r="E207"/>
  <c r="E114" i="2" l="1"/>
  <c r="F114" s="1"/>
  <c r="E215" i="5"/>
  <c r="C215" s="1"/>
  <c r="F215" s="1"/>
  <c r="G215" s="1"/>
  <c r="C208" i="1"/>
  <c r="D208" s="1"/>
  <c r="E208" s="1"/>
  <c r="D115" i="2" l="1"/>
  <c r="B115" s="1"/>
  <c r="E216" i="5"/>
  <c r="C216"/>
  <c r="F216" s="1"/>
  <c r="G216" s="1"/>
  <c r="C209" i="1"/>
  <c r="D209" s="1"/>
  <c r="E209"/>
  <c r="E115" i="2" l="1"/>
  <c r="F115" s="1"/>
  <c r="E217" i="5"/>
  <c r="C217"/>
  <c r="F217" s="1"/>
  <c r="G217" s="1"/>
  <c r="C210" i="1"/>
  <c r="D210" s="1"/>
  <c r="E210"/>
  <c r="D116" i="2" l="1"/>
  <c r="B116" s="1"/>
  <c r="E218" i="5"/>
  <c r="C218"/>
  <c r="F218" s="1"/>
  <c r="G218" s="1"/>
  <c r="C211" i="1"/>
  <c r="D211" s="1"/>
  <c r="E211"/>
  <c r="E116" i="2" l="1"/>
  <c r="F116" s="1"/>
  <c r="E219" i="5"/>
  <c r="C219" s="1"/>
  <c r="F219" s="1"/>
  <c r="G219" s="1"/>
  <c r="C212" i="1"/>
  <c r="D212" s="1"/>
  <c r="E212" s="1"/>
  <c r="D117" i="2" l="1"/>
  <c r="B117" s="1"/>
  <c r="E220" i="5"/>
  <c r="C220"/>
  <c r="F220" s="1"/>
  <c r="G220" s="1"/>
  <c r="C213" i="1"/>
  <c r="D213" s="1"/>
  <c r="E213"/>
  <c r="E117" i="2" l="1"/>
  <c r="F117" s="1"/>
  <c r="E221" i="5"/>
  <c r="C221"/>
  <c r="F221" s="1"/>
  <c r="G221" s="1"/>
  <c r="C214" i="1"/>
  <c r="D214" s="1"/>
  <c r="E214"/>
  <c r="D118" i="2" l="1"/>
  <c r="B118" s="1"/>
  <c r="E222" i="5"/>
  <c r="C222"/>
  <c r="F222" s="1"/>
  <c r="G222" s="1"/>
  <c r="C215" i="1"/>
  <c r="D215" s="1"/>
  <c r="E215"/>
  <c r="E118" i="2" l="1"/>
  <c r="F118" s="1"/>
  <c r="E223" i="5"/>
  <c r="C223" s="1"/>
  <c r="F223" s="1"/>
  <c r="G223" s="1"/>
  <c r="C216" i="1"/>
  <c r="D216" s="1"/>
  <c r="E216" s="1"/>
  <c r="D119" i="2" l="1"/>
  <c r="B119" s="1"/>
  <c r="E224" i="5"/>
  <c r="C224"/>
  <c r="F224" s="1"/>
  <c r="G224" s="1"/>
  <c r="C217" i="1"/>
  <c r="D217" s="1"/>
  <c r="E217"/>
  <c r="E119" i="2" l="1"/>
  <c r="F119" s="1"/>
  <c r="E225" i="5"/>
  <c r="C225"/>
  <c r="F225" s="1"/>
  <c r="G225" s="1"/>
  <c r="C218" i="1"/>
  <c r="D218" s="1"/>
  <c r="E218" s="1"/>
  <c r="D120" i="2" l="1"/>
  <c r="B120" s="1"/>
  <c r="E226" i="5"/>
  <c r="C226"/>
  <c r="F226" s="1"/>
  <c r="G226" s="1"/>
  <c r="C219" i="1"/>
  <c r="D219" s="1"/>
  <c r="E219"/>
  <c r="E120" i="2" l="1"/>
  <c r="F120" s="1"/>
  <c r="E227" i="5"/>
  <c r="C227" s="1"/>
  <c r="F227" s="1"/>
  <c r="G227" s="1"/>
  <c r="C220" i="1"/>
  <c r="D220" s="1"/>
  <c r="E220" s="1"/>
  <c r="D121" i="2" l="1"/>
  <c r="B121" s="1"/>
  <c r="E228" i="5"/>
  <c r="C228"/>
  <c r="F228" s="1"/>
  <c r="G228" s="1"/>
  <c r="C221" i="1"/>
  <c r="D221" s="1"/>
  <c r="E221"/>
  <c r="E121" i="2" l="1"/>
  <c r="F121" s="1"/>
  <c r="E229" i="5"/>
  <c r="C229" s="1"/>
  <c r="F229" s="1"/>
  <c r="G229" s="1"/>
  <c r="C222" i="1"/>
  <c r="D222" s="1"/>
  <c r="E222" s="1"/>
  <c r="D122" i="2" l="1"/>
  <c r="B122" s="1"/>
  <c r="E230" i="5"/>
  <c r="C230"/>
  <c r="F230" s="1"/>
  <c r="G230" s="1"/>
  <c r="C223" i="1"/>
  <c r="D223" s="1"/>
  <c r="E223"/>
  <c r="E122" i="2" l="1"/>
  <c r="F122" s="1"/>
  <c r="E231" i="5"/>
  <c r="C231" s="1"/>
  <c r="F231" s="1"/>
  <c r="G231" s="1"/>
  <c r="C224" i="1"/>
  <c r="D224" s="1"/>
  <c r="E224" s="1"/>
  <c r="D123" i="2" l="1"/>
  <c r="B123" s="1"/>
  <c r="E232" i="5"/>
  <c r="C232"/>
  <c r="F232" s="1"/>
  <c r="G232" s="1"/>
  <c r="C225" i="1"/>
  <c r="D225" s="1"/>
  <c r="E225"/>
  <c r="E123" i="2" l="1"/>
  <c r="F123" s="1"/>
  <c r="E233" i="5"/>
  <c r="C233"/>
  <c r="F233" s="1"/>
  <c r="G233" s="1"/>
  <c r="C226" i="1"/>
  <c r="D226" s="1"/>
  <c r="E226"/>
  <c r="D124" i="2" l="1"/>
  <c r="B124" s="1"/>
  <c r="E234" i="5"/>
  <c r="C234"/>
  <c r="F234" s="1"/>
  <c r="G234" s="1"/>
  <c r="C227" i="1"/>
  <c r="D227" s="1"/>
  <c r="E227"/>
  <c r="E124" i="2" l="1"/>
  <c r="F124" s="1"/>
  <c r="E235" i="5"/>
  <c r="C235" s="1"/>
  <c r="F235" s="1"/>
  <c r="G235" s="1"/>
  <c r="C228" i="1"/>
  <c r="D228" s="1"/>
  <c r="E228" s="1"/>
  <c r="D125" i="2" l="1"/>
  <c r="B125" s="1"/>
  <c r="E236" i="5"/>
  <c r="C236"/>
  <c r="F236" s="1"/>
  <c r="G236" s="1"/>
  <c r="C229" i="1"/>
  <c r="D229" s="1"/>
  <c r="E229"/>
  <c r="E125" i="2" l="1"/>
  <c r="F125" s="1"/>
  <c r="E237" i="5"/>
  <c r="C237" s="1"/>
  <c r="F237" s="1"/>
  <c r="G237" s="1"/>
  <c r="C230" i="1"/>
  <c r="D230" s="1"/>
  <c r="E230" s="1"/>
  <c r="D126" i="2" l="1"/>
  <c r="B126" s="1"/>
  <c r="E238" i="5"/>
  <c r="C238"/>
  <c r="F238" s="1"/>
  <c r="G238" s="1"/>
  <c r="C231" i="1"/>
  <c r="D231" s="1"/>
  <c r="E231"/>
  <c r="E126" i="2" l="1"/>
  <c r="F126" s="1"/>
  <c r="E239" i="5"/>
  <c r="C239" s="1"/>
  <c r="F239" s="1"/>
  <c r="G239" s="1"/>
  <c r="C232" i="1"/>
  <c r="D232" s="1"/>
  <c r="E232" s="1"/>
  <c r="D127" i="2" l="1"/>
  <c r="B127" s="1"/>
  <c r="E240" i="5"/>
  <c r="C240"/>
  <c r="F240" s="1"/>
  <c r="G240" s="1"/>
  <c r="C233" i="1"/>
  <c r="D233" s="1"/>
  <c r="E233"/>
  <c r="E127" i="2" l="1"/>
  <c r="F127" s="1"/>
  <c r="E241" i="5"/>
  <c r="C241" s="1"/>
  <c r="F241" s="1"/>
  <c r="G241" s="1"/>
  <c r="C234" i="1"/>
  <c r="D234" s="1"/>
  <c r="E234" s="1"/>
  <c r="D128" i="2" l="1"/>
  <c r="B128" s="1"/>
  <c r="E242" i="5"/>
  <c r="C242"/>
  <c r="F242" s="1"/>
  <c r="G242" s="1"/>
  <c r="C235" i="1"/>
  <c r="D235" s="1"/>
  <c r="E235"/>
  <c r="E128" i="2" l="1"/>
  <c r="F128" s="1"/>
  <c r="E243" i="5"/>
  <c r="C243"/>
  <c r="F243" s="1"/>
  <c r="G243" s="1"/>
  <c r="C236" i="1"/>
  <c r="D236" s="1"/>
  <c r="E236"/>
  <c r="D129" i="2" l="1"/>
  <c r="B129" s="1"/>
  <c r="E244" i="5"/>
  <c r="C244"/>
  <c r="F244" s="1"/>
  <c r="G244" s="1"/>
  <c r="C237" i="1"/>
  <c r="D237" s="1"/>
  <c r="E237"/>
  <c r="E129" i="2" l="1"/>
  <c r="F129" s="1"/>
  <c r="E245" i="5"/>
  <c r="C245" s="1"/>
  <c r="F245" s="1"/>
  <c r="G245" s="1"/>
  <c r="C238" i="1"/>
  <c r="D238" s="1"/>
  <c r="E238" s="1"/>
  <c r="D130" i="2" l="1"/>
  <c r="B130" s="1"/>
  <c r="E246" i="5"/>
  <c r="C246"/>
  <c r="F246" s="1"/>
  <c r="G246" s="1"/>
  <c r="C239" i="1"/>
  <c r="D239" s="1"/>
  <c r="E239"/>
  <c r="E130" i="2" l="1"/>
  <c r="F130" s="1"/>
  <c r="E247" i="5"/>
  <c r="C247" s="1"/>
  <c r="F247" s="1"/>
  <c r="G247" s="1"/>
  <c r="C240" i="1"/>
  <c r="D240" s="1"/>
  <c r="E240" s="1"/>
  <c r="D131" i="2" l="1"/>
  <c r="B131" s="1"/>
  <c r="E248" i="5"/>
  <c r="C248"/>
  <c r="F248" s="1"/>
  <c r="G248" s="1"/>
  <c r="C241" i="1"/>
  <c r="D241" s="1"/>
  <c r="E241"/>
  <c r="E131" i="2" l="1"/>
  <c r="F131" s="1"/>
  <c r="E249" i="5"/>
  <c r="C249" s="1"/>
  <c r="F249" s="1"/>
  <c r="G249" s="1"/>
  <c r="C242" i="1"/>
  <c r="D242" s="1"/>
  <c r="E242" s="1"/>
  <c r="D132" i="2" l="1"/>
  <c r="B132" s="1"/>
  <c r="E250" i="5"/>
  <c r="C250"/>
  <c r="F250" s="1"/>
  <c r="G250" s="1"/>
  <c r="C243" i="1"/>
  <c r="D243" s="1"/>
  <c r="E243"/>
  <c r="E132" i="2" l="1"/>
  <c r="F132" s="1"/>
  <c r="E251" i="5"/>
  <c r="C251"/>
  <c r="F251" s="1"/>
  <c r="G251" s="1"/>
  <c r="C244" i="1"/>
  <c r="D244" s="1"/>
  <c r="E244"/>
  <c r="D133" i="2" l="1"/>
  <c r="B133" s="1"/>
  <c r="E252" i="5"/>
  <c r="C252"/>
  <c r="F252" s="1"/>
  <c r="G252" s="1"/>
  <c r="C245" i="1"/>
  <c r="D245" s="1"/>
  <c r="E245"/>
  <c r="E133" i="2" l="1"/>
  <c r="F133" s="1"/>
  <c r="E253" i="5"/>
  <c r="C253" s="1"/>
  <c r="F253" s="1"/>
  <c r="G253" s="1"/>
  <c r="C246" i="1"/>
  <c r="D246" s="1"/>
  <c r="E246" s="1"/>
  <c r="D134" i="2" l="1"/>
  <c r="B134" s="1"/>
  <c r="E254" i="5"/>
  <c r="C254"/>
  <c r="F254" s="1"/>
  <c r="G254" s="1"/>
  <c r="C247" i="1"/>
  <c r="D247" s="1"/>
  <c r="E247"/>
  <c r="E134" i="2" l="1"/>
  <c r="F134" s="1"/>
  <c r="E255" i="5"/>
  <c r="C255" s="1"/>
  <c r="F255" s="1"/>
  <c r="G255" s="1"/>
  <c r="C248" i="1"/>
  <c r="D248" s="1"/>
  <c r="E248" s="1"/>
  <c r="D135" i="2" l="1"/>
  <c r="B135" s="1"/>
  <c r="E256" i="5"/>
  <c r="C256"/>
  <c r="F256" s="1"/>
  <c r="G256" s="1"/>
  <c r="C249" i="1"/>
  <c r="D249" s="1"/>
  <c r="E249"/>
  <c r="E135" i="2" l="1"/>
  <c r="F135" s="1"/>
  <c r="E257" i="5"/>
  <c r="C257"/>
  <c r="F257" s="1"/>
  <c r="G257" s="1"/>
  <c r="C250" i="1"/>
  <c r="D250" s="1"/>
  <c r="E250"/>
  <c r="D136" i="2" l="1"/>
  <c r="B136" s="1"/>
  <c r="E258" i="5"/>
  <c r="C258"/>
  <c r="F258" s="1"/>
  <c r="G258" s="1"/>
  <c r="C251" i="1"/>
  <c r="D251" s="1"/>
  <c r="E251"/>
  <c r="E136" i="2" l="1"/>
  <c r="F136" s="1"/>
  <c r="E259" i="5"/>
  <c r="C259" s="1"/>
  <c r="F259" s="1"/>
  <c r="G259" s="1"/>
  <c r="C252" i="1"/>
  <c r="D252" s="1"/>
  <c r="E252" s="1"/>
  <c r="D137" i="2" l="1"/>
  <c r="B137" s="1"/>
  <c r="E260" i="5"/>
  <c r="C260"/>
  <c r="F260" s="1"/>
  <c r="G260" s="1"/>
  <c r="C253" i="1"/>
  <c r="D253" s="1"/>
  <c r="E253"/>
  <c r="E137" i="2" l="1"/>
  <c r="F137" s="1"/>
  <c r="E261" i="5"/>
  <c r="C261"/>
  <c r="F261" s="1"/>
  <c r="G261" s="1"/>
  <c r="C254" i="1"/>
  <c r="D254" s="1"/>
  <c r="E254" s="1"/>
  <c r="D138" i="2" l="1"/>
  <c r="B138" s="1"/>
  <c r="E262" i="5"/>
  <c r="C262"/>
  <c r="F262" s="1"/>
  <c r="G262" s="1"/>
  <c r="C255" i="1"/>
  <c r="D255" s="1"/>
  <c r="E255"/>
  <c r="E138" i="2" l="1"/>
  <c r="F138" s="1"/>
  <c r="E263" i="5"/>
  <c r="C263"/>
  <c r="F263" s="1"/>
  <c r="G263" s="1"/>
  <c r="C256" i="1"/>
  <c r="D256" s="1"/>
  <c r="E256" s="1"/>
  <c r="D139" i="2" l="1"/>
  <c r="B139" s="1"/>
  <c r="E264" i="5"/>
  <c r="C264"/>
  <c r="F264" s="1"/>
  <c r="G264" s="1"/>
  <c r="C257" i="1"/>
  <c r="D257" s="1"/>
  <c r="E257"/>
  <c r="E139" i="2" l="1"/>
  <c r="F139" s="1"/>
  <c r="E265" i="5"/>
  <c r="C265" s="1"/>
  <c r="F265" s="1"/>
  <c r="G265" s="1"/>
  <c r="C258" i="1"/>
  <c r="D258" s="1"/>
  <c r="E258" s="1"/>
  <c r="D140" i="2" l="1"/>
  <c r="B140" s="1"/>
  <c r="E266" i="5"/>
  <c r="C266"/>
  <c r="F266" s="1"/>
  <c r="G266" s="1"/>
  <c r="C259" i="1"/>
  <c r="D259" s="1"/>
  <c r="E259"/>
  <c r="E140" i="2" l="1"/>
  <c r="F140" s="1"/>
  <c r="E267" i="5"/>
  <c r="C267" s="1"/>
  <c r="F267" s="1"/>
  <c r="G267" s="1"/>
  <c r="C260" i="1"/>
  <c r="D260" s="1"/>
  <c r="E260" s="1"/>
  <c r="D141" i="2" l="1"/>
  <c r="B141" s="1"/>
  <c r="E268" i="5"/>
  <c r="C268"/>
  <c r="F268" s="1"/>
  <c r="G268" s="1"/>
  <c r="C261" i="1"/>
  <c r="D261" s="1"/>
  <c r="E261"/>
  <c r="E141" i="2" l="1"/>
  <c r="F141" s="1"/>
  <c r="E269" i="5"/>
  <c r="C269" s="1"/>
  <c r="F269" s="1"/>
  <c r="G269" s="1"/>
  <c r="C262" i="1"/>
  <c r="D262" s="1"/>
  <c r="E262" s="1"/>
  <c r="D142" i="2" l="1"/>
  <c r="B142" s="1"/>
  <c r="E270" i="5"/>
  <c r="C270"/>
  <c r="F270" s="1"/>
  <c r="G270" s="1"/>
  <c r="C263" i="1"/>
  <c r="D263" s="1"/>
  <c r="E263"/>
  <c r="E142" i="2" l="1"/>
  <c r="F142" s="1"/>
  <c r="E271" i="5"/>
  <c r="C271"/>
  <c r="F271" s="1"/>
  <c r="G271" s="1"/>
  <c r="C264" i="1"/>
  <c r="D264" s="1"/>
  <c r="E264" s="1"/>
  <c r="D143" i="2" l="1"/>
  <c r="B143" s="1"/>
  <c r="E272" i="5"/>
  <c r="C272"/>
  <c r="F272" s="1"/>
  <c r="G272" s="1"/>
  <c r="C265" i="1"/>
  <c r="D265" s="1"/>
  <c r="E265"/>
  <c r="E143" i="2" l="1"/>
  <c r="F143" s="1"/>
  <c r="E273" i="5"/>
  <c r="C273" s="1"/>
  <c r="F273" s="1"/>
  <c r="G273" s="1"/>
  <c r="C266" i="1"/>
  <c r="D266" s="1"/>
  <c r="E266" s="1"/>
  <c r="D144" i="2" l="1"/>
  <c r="B144" s="1"/>
  <c r="E274" i="5"/>
  <c r="C274"/>
  <c r="F274" s="1"/>
  <c r="G274" s="1"/>
  <c r="C267" i="1"/>
  <c r="D267" s="1"/>
  <c r="E267"/>
  <c r="E144" i="2" l="1"/>
  <c r="F144" s="1"/>
  <c r="E275" i="5"/>
  <c r="C275"/>
  <c r="F275" s="1"/>
  <c r="G275" s="1"/>
  <c r="C268" i="1"/>
  <c r="D268" s="1"/>
  <c r="E268" s="1"/>
  <c r="D145" i="2" l="1"/>
  <c r="B145" s="1"/>
  <c r="E276" i="5"/>
  <c r="C276"/>
  <c r="F276" s="1"/>
  <c r="G276" s="1"/>
  <c r="C269" i="1"/>
  <c r="D269" s="1"/>
  <c r="E269"/>
  <c r="E145" i="2" l="1"/>
  <c r="F145" s="1"/>
  <c r="E277" i="5"/>
  <c r="C277" s="1"/>
  <c r="F277" s="1"/>
  <c r="G277" s="1"/>
  <c r="C270" i="1"/>
  <c r="D270" s="1"/>
  <c r="E270" s="1"/>
  <c r="D146" i="2" l="1"/>
  <c r="B146" s="1"/>
  <c r="E278" i="5"/>
  <c r="C278"/>
  <c r="F278" s="1"/>
  <c r="G278" s="1"/>
  <c r="C271" i="1"/>
  <c r="D271" s="1"/>
  <c r="E271"/>
  <c r="E146" i="2" l="1"/>
  <c r="F146" s="1"/>
  <c r="E279" i="5"/>
  <c r="C279" s="1"/>
  <c r="F279" s="1"/>
  <c r="G279" s="1"/>
  <c r="C272" i="1"/>
  <c r="D272" s="1"/>
  <c r="E272" s="1"/>
  <c r="D147" i="2" l="1"/>
  <c r="B147" s="1"/>
  <c r="E280" i="5"/>
  <c r="C280"/>
  <c r="F280" s="1"/>
  <c r="G280" s="1"/>
  <c r="C273" i="1"/>
  <c r="D273" s="1"/>
  <c r="E273"/>
  <c r="E147" i="2" l="1"/>
  <c r="F147" s="1"/>
  <c r="E281" i="5"/>
  <c r="C281"/>
  <c r="F281" s="1"/>
  <c r="G281" s="1"/>
  <c r="C274" i="1"/>
  <c r="D274" s="1"/>
  <c r="E274" s="1"/>
  <c r="D148" i="2" l="1"/>
  <c r="B148" s="1"/>
  <c r="E282" i="5"/>
  <c r="C282"/>
  <c r="F282" s="1"/>
  <c r="G282" s="1"/>
  <c r="C275" i="1"/>
  <c r="D275" s="1"/>
  <c r="E275"/>
  <c r="E148" i="2" l="1"/>
  <c r="F148" s="1"/>
  <c r="E283" i="5"/>
  <c r="C283" s="1"/>
  <c r="F283" s="1"/>
  <c r="G283" s="1"/>
  <c r="C276" i="1"/>
  <c r="D276" s="1"/>
  <c r="E276" s="1"/>
  <c r="E284" i="5" l="1"/>
  <c r="C284" s="1"/>
  <c r="F284" s="1"/>
  <c r="G284" s="1"/>
  <c r="C277" i="1"/>
  <c r="D277" s="1"/>
  <c r="E277" s="1"/>
  <c r="E285" i="5" l="1"/>
  <c r="C285" s="1"/>
  <c r="F285" s="1"/>
  <c r="G285" s="1"/>
  <c r="C278" i="1"/>
  <c r="D278" s="1"/>
  <c r="E278" s="1"/>
  <c r="C11" i="2" l="1"/>
  <c r="D11"/>
  <c r="E11"/>
  <c r="B11"/>
  <c r="E286" i="5"/>
  <c r="C286"/>
  <c r="F286" s="1"/>
  <c r="G286" s="1"/>
  <c r="C279" i="1"/>
  <c r="D279" s="1"/>
  <c r="E279"/>
  <c r="E287" i="5" l="1"/>
  <c r="C287" s="1"/>
  <c r="F287" s="1"/>
  <c r="G287" s="1"/>
  <c r="C280" i="1"/>
  <c r="D280" s="1"/>
  <c r="E280" s="1"/>
  <c r="E288" i="5" l="1"/>
  <c r="C288" s="1"/>
  <c r="F288" s="1"/>
  <c r="G288" s="1"/>
  <c r="C281" i="1"/>
  <c r="D281" s="1"/>
  <c r="E281" s="1"/>
  <c r="E289" i="5" l="1"/>
  <c r="C289" s="1"/>
  <c r="F289" s="1"/>
  <c r="G289" s="1"/>
  <c r="C282" i="1"/>
  <c r="D282" s="1"/>
  <c r="E282" s="1"/>
  <c r="E290" i="5" l="1"/>
  <c r="C290" s="1"/>
  <c r="F290" s="1"/>
  <c r="G290" s="1"/>
  <c r="C283" i="1"/>
  <c r="D283" s="1"/>
  <c r="E283" s="1"/>
  <c r="E291" i="5" l="1"/>
  <c r="C291" s="1"/>
  <c r="F291" s="1"/>
  <c r="G291" s="1"/>
  <c r="C284" i="1"/>
  <c r="D284" s="1"/>
  <c r="E284" s="1"/>
  <c r="E292" i="5" l="1"/>
  <c r="C292" s="1"/>
  <c r="F292" s="1"/>
  <c r="G292" s="1"/>
  <c r="C285" i="1"/>
  <c r="D285" s="1"/>
  <c r="E285" s="1"/>
  <c r="E293" i="5" l="1"/>
  <c r="C293" s="1"/>
  <c r="F293" s="1"/>
  <c r="G293" s="1"/>
  <c r="C286" i="1"/>
  <c r="D286" s="1"/>
  <c r="E286" s="1"/>
  <c r="E294" i="5" l="1"/>
  <c r="C294" s="1"/>
  <c r="F294" s="1"/>
  <c r="G294" s="1"/>
  <c r="C287" i="1"/>
  <c r="D287" s="1"/>
  <c r="E287" s="1"/>
  <c r="E295" i="5" l="1"/>
  <c r="C295" s="1"/>
  <c r="F295" s="1"/>
  <c r="G295" s="1"/>
  <c r="C288" i="1"/>
  <c r="D288" s="1"/>
  <c r="E288" s="1"/>
  <c r="E296" i="5" l="1"/>
  <c r="C296" s="1"/>
  <c r="F296" s="1"/>
  <c r="G296" s="1"/>
  <c r="C289" i="1"/>
  <c r="D289" s="1"/>
  <c r="E289" s="1"/>
  <c r="E297" i="5" l="1"/>
  <c r="C297" s="1"/>
  <c r="F297" s="1"/>
  <c r="G297" s="1"/>
  <c r="C290" i="1"/>
  <c r="D290" s="1"/>
  <c r="E290" s="1"/>
  <c r="E298" i="5" l="1"/>
  <c r="C298" s="1"/>
  <c r="F298" s="1"/>
  <c r="G298" s="1"/>
  <c r="C291" i="1"/>
  <c r="D291" s="1"/>
  <c r="E291" s="1"/>
  <c r="E299" i="5" l="1"/>
  <c r="C299" s="1"/>
  <c r="F299" s="1"/>
  <c r="G299" s="1"/>
  <c r="C292" i="1"/>
  <c r="D292" s="1"/>
  <c r="E292" s="1"/>
  <c r="E300" i="5" l="1"/>
  <c r="C300" s="1"/>
  <c r="F300" s="1"/>
  <c r="G300" s="1"/>
  <c r="C293" i="1"/>
  <c r="D293" s="1"/>
  <c r="E293" s="1"/>
  <c r="E301" i="5" l="1"/>
  <c r="C301" s="1"/>
  <c r="F301" s="1"/>
  <c r="G301" s="1"/>
  <c r="C294" i="1"/>
  <c r="D294" s="1"/>
  <c r="E294" s="1"/>
  <c r="E302" i="5" l="1"/>
  <c r="C302" s="1"/>
  <c r="F302" s="1"/>
  <c r="G302" s="1"/>
  <c r="C295" i="1"/>
  <c r="D295" s="1"/>
  <c r="E295" s="1"/>
  <c r="E303" i="5" l="1"/>
  <c r="C303" s="1"/>
  <c r="F303" s="1"/>
  <c r="G303" s="1"/>
  <c r="C296" i="1"/>
  <c r="D296" s="1"/>
  <c r="E296" s="1"/>
  <c r="E304" i="5" l="1"/>
  <c r="C304" s="1"/>
  <c r="F304" s="1"/>
  <c r="G304" s="1"/>
  <c r="C297" i="1"/>
  <c r="D297" s="1"/>
  <c r="E297" s="1"/>
  <c r="E305" i="5" l="1"/>
  <c r="C305" s="1"/>
  <c r="F305" s="1"/>
  <c r="G305" s="1"/>
  <c r="C298" i="1"/>
  <c r="D298" s="1"/>
  <c r="E298" s="1"/>
  <c r="E306" i="5" l="1"/>
  <c r="C306" s="1"/>
  <c r="F306" s="1"/>
  <c r="G306" s="1"/>
  <c r="C299" i="1"/>
  <c r="D299" s="1"/>
  <c r="E299" s="1"/>
  <c r="E307" i="5" l="1"/>
  <c r="C307" s="1"/>
  <c r="F307" s="1"/>
  <c r="G307" s="1"/>
  <c r="C300" i="1"/>
  <c r="D300" s="1"/>
  <c r="E300" s="1"/>
  <c r="E308" i="5" l="1"/>
  <c r="C308" s="1"/>
  <c r="F308" s="1"/>
  <c r="G308" s="1"/>
  <c r="C301" i="1"/>
  <c r="D301" s="1"/>
  <c r="E301" s="1"/>
  <c r="E309" i="5" l="1"/>
  <c r="C309" s="1"/>
  <c r="F309" s="1"/>
  <c r="G309" s="1"/>
  <c r="C302" i="1"/>
  <c r="D302" s="1"/>
  <c r="E302" s="1"/>
  <c r="E310" i="5" l="1"/>
  <c r="C310" s="1"/>
  <c r="F310" s="1"/>
  <c r="G310" s="1"/>
  <c r="C303" i="1"/>
  <c r="D303" s="1"/>
  <c r="E303" s="1"/>
  <c r="E311" i="5" l="1"/>
  <c r="C311" s="1"/>
  <c r="F311" s="1"/>
  <c r="G311" s="1"/>
  <c r="C304" i="1"/>
  <c r="D304" s="1"/>
  <c r="E304" s="1"/>
  <c r="E312" i="5" l="1"/>
  <c r="C312" s="1"/>
  <c r="F312" s="1"/>
  <c r="G312" s="1"/>
  <c r="C305" i="1"/>
  <c r="D305" s="1"/>
  <c r="E305" s="1"/>
  <c r="E313" i="5" l="1"/>
  <c r="C313" s="1"/>
  <c r="F313" s="1"/>
  <c r="G313" s="1"/>
  <c r="C306" i="1"/>
  <c r="D306" s="1"/>
  <c r="E306" s="1"/>
  <c r="E314" i="5" l="1"/>
  <c r="C314" s="1"/>
  <c r="F314" s="1"/>
  <c r="G314" s="1"/>
  <c r="C307" i="1"/>
  <c r="D307" s="1"/>
  <c r="E307" s="1"/>
  <c r="E315" i="5" l="1"/>
  <c r="C315" s="1"/>
  <c r="F315" s="1"/>
  <c r="G315" s="1"/>
  <c r="C308" i="1"/>
  <c r="D308" s="1"/>
  <c r="E308" s="1"/>
  <c r="E316" i="5" l="1"/>
  <c r="C316" s="1"/>
  <c r="F316" s="1"/>
  <c r="G316" s="1"/>
  <c r="C309" i="1"/>
  <c r="D309" s="1"/>
  <c r="E309" s="1"/>
  <c r="E317" i="5" l="1"/>
  <c r="C317" s="1"/>
  <c r="F317" s="1"/>
  <c r="G317" s="1"/>
  <c r="C310" i="1"/>
  <c r="D310" s="1"/>
  <c r="E310" s="1"/>
  <c r="E318" i="5" l="1"/>
  <c r="C318" s="1"/>
  <c r="F318" s="1"/>
  <c r="G318" s="1"/>
  <c r="C311" i="1"/>
  <c r="D311" s="1"/>
  <c r="E311" s="1"/>
  <c r="E319" i="5" l="1"/>
  <c r="C319" s="1"/>
  <c r="F319" s="1"/>
  <c r="G319" s="1"/>
  <c r="C312" i="1"/>
  <c r="D312" s="1"/>
  <c r="E312" s="1"/>
  <c r="E320" i="5" l="1"/>
  <c r="C320" s="1"/>
  <c r="F320" s="1"/>
  <c r="G320" s="1"/>
  <c r="C313" i="1"/>
  <c r="D313" s="1"/>
  <c r="E313" s="1"/>
  <c r="E321" i="5" l="1"/>
  <c r="C321" s="1"/>
  <c r="F321" s="1"/>
  <c r="G321" s="1"/>
  <c r="C314" i="1"/>
  <c r="D314" s="1"/>
  <c r="E314" s="1"/>
  <c r="E322" i="5" l="1"/>
  <c r="C322" s="1"/>
  <c r="F322" s="1"/>
  <c r="G322" s="1"/>
  <c r="C315" i="1"/>
  <c r="D315" s="1"/>
  <c r="E315" s="1"/>
  <c r="E323" i="5" l="1"/>
  <c r="C323" s="1"/>
  <c r="F323" s="1"/>
  <c r="G323" s="1"/>
  <c r="C316" i="1"/>
  <c r="D316" s="1"/>
  <c r="E316" s="1"/>
  <c r="E324" i="5" l="1"/>
  <c r="C324" s="1"/>
  <c r="F324" s="1"/>
  <c r="G324" s="1"/>
  <c r="C317" i="1"/>
  <c r="D317" s="1"/>
  <c r="E317" s="1"/>
  <c r="E325" i="5" l="1"/>
  <c r="C325" s="1"/>
  <c r="F325" s="1"/>
  <c r="G325" s="1"/>
  <c r="C318" i="1"/>
  <c r="D318" s="1"/>
  <c r="E318" s="1"/>
  <c r="E326" i="5" l="1"/>
  <c r="C326" s="1"/>
  <c r="F326" s="1"/>
  <c r="G326" s="1"/>
  <c r="C319" i="1"/>
  <c r="D319" s="1"/>
  <c r="E319" s="1"/>
  <c r="E327" i="5" l="1"/>
  <c r="C327" s="1"/>
  <c r="F327" s="1"/>
  <c r="G327" s="1"/>
  <c r="C320" i="1"/>
  <c r="D320" s="1"/>
  <c r="E320" s="1"/>
  <c r="E328" i="5" l="1"/>
  <c r="C328" s="1"/>
  <c r="F328" s="1"/>
  <c r="G328" s="1"/>
  <c r="C321" i="1"/>
  <c r="D321" s="1"/>
  <c r="E321" s="1"/>
  <c r="E329" i="5" l="1"/>
  <c r="C329" s="1"/>
  <c r="F329" s="1"/>
  <c r="G329" s="1"/>
  <c r="C322" i="1"/>
  <c r="D322" s="1"/>
  <c r="E322" s="1"/>
  <c r="E330" i="5" l="1"/>
  <c r="C330" s="1"/>
  <c r="F330" s="1"/>
  <c r="G330" s="1"/>
  <c r="C323" i="1"/>
  <c r="D323" s="1"/>
  <c r="E323" s="1"/>
  <c r="E331" i="5" l="1"/>
  <c r="C331" s="1"/>
  <c r="F331" s="1"/>
  <c r="G331" s="1"/>
  <c r="C324" i="1"/>
  <c r="D324" s="1"/>
  <c r="E324" s="1"/>
  <c r="E332" i="5" l="1"/>
  <c r="C332" s="1"/>
  <c r="F332" s="1"/>
  <c r="G332" s="1"/>
  <c r="C325" i="1"/>
  <c r="D325" s="1"/>
  <c r="E325" s="1"/>
  <c r="E333" i="5" l="1"/>
  <c r="C333" s="1"/>
  <c r="F333" s="1"/>
  <c r="G333" s="1"/>
  <c r="C326" i="1"/>
  <c r="D326" s="1"/>
  <c r="E326" s="1"/>
  <c r="E334" i="5" l="1"/>
  <c r="C334" s="1"/>
  <c r="F334" s="1"/>
  <c r="G334" s="1"/>
  <c r="C327" i="1"/>
  <c r="D327" s="1"/>
  <c r="E327" s="1"/>
  <c r="E335" i="5" l="1"/>
  <c r="C335" s="1"/>
  <c r="F335" s="1"/>
  <c r="G335" s="1"/>
  <c r="C328" i="1"/>
  <c r="D328" s="1"/>
  <c r="E328" s="1"/>
  <c r="E336" i="5" l="1"/>
  <c r="C336" s="1"/>
  <c r="F336" s="1"/>
  <c r="G336" s="1"/>
  <c r="C329" i="1"/>
  <c r="D329" s="1"/>
  <c r="E329" s="1"/>
  <c r="E337" i="5" l="1"/>
  <c r="C337" s="1"/>
  <c r="F337" s="1"/>
  <c r="G337" s="1"/>
  <c r="C330" i="1"/>
  <c r="D330" s="1"/>
  <c r="E330" s="1"/>
  <c r="E338" i="5" l="1"/>
  <c r="C338" s="1"/>
  <c r="F338" s="1"/>
  <c r="G338" s="1"/>
  <c r="C331" i="1"/>
  <c r="D331" s="1"/>
  <c r="E331" s="1"/>
  <c r="E339" i="5" l="1"/>
  <c r="C339" s="1"/>
  <c r="F339" s="1"/>
  <c r="G339" s="1"/>
  <c r="C332" i="1"/>
  <c r="D332" s="1"/>
  <c r="E332" s="1"/>
  <c r="E340" i="5" l="1"/>
  <c r="C340" s="1"/>
  <c r="F340" s="1"/>
  <c r="G340" s="1"/>
  <c r="C333" i="1"/>
  <c r="D333" s="1"/>
  <c r="E333" s="1"/>
  <c r="E341" i="5" l="1"/>
  <c r="C341" s="1"/>
  <c r="F341" s="1"/>
  <c r="G341" s="1"/>
  <c r="C334" i="1"/>
  <c r="D334" s="1"/>
  <c r="E334" s="1"/>
  <c r="E342" i="5" l="1"/>
  <c r="C342" s="1"/>
  <c r="F342" s="1"/>
  <c r="G342" s="1"/>
  <c r="C335" i="1"/>
  <c r="D335" s="1"/>
  <c r="E335" s="1"/>
  <c r="E343" i="5" l="1"/>
  <c r="C343" s="1"/>
  <c r="F343" s="1"/>
  <c r="G343" s="1"/>
  <c r="C336" i="1"/>
  <c r="D336" s="1"/>
  <c r="E336" s="1"/>
  <c r="E344" i="5" l="1"/>
  <c r="C344" s="1"/>
  <c r="F344" s="1"/>
  <c r="G344" s="1"/>
  <c r="C337" i="1"/>
  <c r="D337" s="1"/>
  <c r="E337" s="1"/>
  <c r="E345" i="5" l="1"/>
  <c r="C345" s="1"/>
  <c r="F345" s="1"/>
  <c r="G345" s="1"/>
  <c r="C338" i="1"/>
  <c r="D338" s="1"/>
  <c r="E338" s="1"/>
  <c r="E346" i="5" l="1"/>
  <c r="C346" s="1"/>
  <c r="F346" s="1"/>
  <c r="G346" s="1"/>
  <c r="C339" i="1"/>
  <c r="D339" s="1"/>
  <c r="E339" s="1"/>
  <c r="E347" i="5" l="1"/>
  <c r="C347" s="1"/>
  <c r="F347" s="1"/>
  <c r="G347" s="1"/>
  <c r="C340" i="1"/>
  <c r="D340" s="1"/>
  <c r="E340" s="1"/>
  <c r="E348" i="5" l="1"/>
  <c r="C348" s="1"/>
  <c r="F348" s="1"/>
  <c r="G348" s="1"/>
  <c r="C341" i="1"/>
  <c r="D341" s="1"/>
  <c r="E341" s="1"/>
  <c r="E349" i="5" l="1"/>
  <c r="C349" s="1"/>
  <c r="F349" s="1"/>
  <c r="G349" s="1"/>
  <c r="C342" i="1"/>
  <c r="D342" s="1"/>
  <c r="E342" s="1"/>
  <c r="E350" i="5" l="1"/>
  <c r="C350" s="1"/>
  <c r="F350" s="1"/>
  <c r="G350" s="1"/>
  <c r="C343" i="1"/>
  <c r="D343" s="1"/>
  <c r="E343" s="1"/>
  <c r="E351" i="5" l="1"/>
  <c r="C351" s="1"/>
  <c r="F351" s="1"/>
  <c r="G351" s="1"/>
  <c r="C344" i="1"/>
  <c r="D344" s="1"/>
  <c r="E344" s="1"/>
  <c r="E352" i="5" l="1"/>
  <c r="C352" s="1"/>
  <c r="F352" s="1"/>
  <c r="G352" s="1"/>
  <c r="C345" i="1"/>
  <c r="D345" s="1"/>
  <c r="E345" s="1"/>
  <c r="E353" i="5" l="1"/>
  <c r="C353" s="1"/>
  <c r="F353" s="1"/>
  <c r="G353" s="1"/>
  <c r="C346" i="1"/>
  <c r="D346" s="1"/>
  <c r="E346" s="1"/>
  <c r="E354" i="5" l="1"/>
  <c r="C354" s="1"/>
  <c r="F354" s="1"/>
  <c r="G354" s="1"/>
  <c r="C347" i="1"/>
  <c r="D347" s="1"/>
  <c r="E347" s="1"/>
  <c r="E355" i="5" l="1"/>
  <c r="C355" s="1"/>
  <c r="F355" s="1"/>
  <c r="G355" s="1"/>
  <c r="C348" i="1"/>
  <c r="D348" s="1"/>
  <c r="E348" s="1"/>
  <c r="E356" i="5" l="1"/>
  <c r="C356" s="1"/>
  <c r="F356" s="1"/>
  <c r="G356" s="1"/>
  <c r="C349" i="1"/>
  <c r="D349" s="1"/>
  <c r="E349" s="1"/>
  <c r="E357" i="5" l="1"/>
  <c r="C357" s="1"/>
  <c r="F357" s="1"/>
  <c r="G357" s="1"/>
  <c r="C350" i="1"/>
  <c r="D350" s="1"/>
  <c r="E350" s="1"/>
  <c r="E358" i="5" l="1"/>
  <c r="C358" s="1"/>
  <c r="F358" s="1"/>
  <c r="G358" s="1"/>
  <c r="C351" i="1"/>
  <c r="D351" s="1"/>
  <c r="E351" s="1"/>
  <c r="E359" i="5" l="1"/>
  <c r="C359" s="1"/>
  <c r="F359" s="1"/>
  <c r="G359" s="1"/>
  <c r="C352" i="1"/>
  <c r="D352" s="1"/>
  <c r="E352" s="1"/>
  <c r="E360" i="5" l="1"/>
  <c r="C360" s="1"/>
  <c r="F360" s="1"/>
  <c r="G360" s="1"/>
  <c r="C353" i="1"/>
  <c r="D353" s="1"/>
  <c r="E353" s="1"/>
  <c r="E361" i="5" l="1"/>
  <c r="C361" s="1"/>
  <c r="F361" s="1"/>
  <c r="G361" s="1"/>
  <c r="C354" i="1"/>
  <c r="D354" s="1"/>
  <c r="E354" s="1"/>
  <c r="E362" i="5" l="1"/>
  <c r="C362" s="1"/>
  <c r="F362" s="1"/>
  <c r="G362" s="1"/>
  <c r="C355" i="1"/>
  <c r="D355" s="1"/>
  <c r="E355" s="1"/>
  <c r="E363" i="5" l="1"/>
  <c r="C363" s="1"/>
  <c r="F363" s="1"/>
  <c r="G363" s="1"/>
  <c r="C356" i="1"/>
  <c r="D356" s="1"/>
  <c r="E356" s="1"/>
  <c r="E364" i="5" l="1"/>
  <c r="C364" s="1"/>
  <c r="F364" s="1"/>
  <c r="G364" s="1"/>
  <c r="C357" i="1"/>
  <c r="D357" s="1"/>
  <c r="E357" s="1"/>
  <c r="E365" i="5" l="1"/>
  <c r="C365" s="1"/>
  <c r="F365" s="1"/>
  <c r="G365" s="1"/>
  <c r="C358" i="1"/>
  <c r="D358" s="1"/>
  <c r="E358" s="1"/>
  <c r="E366" i="5" l="1"/>
  <c r="C366" s="1"/>
  <c r="F366" s="1"/>
  <c r="G366" s="1"/>
  <c r="C359" i="1"/>
  <c r="D359" s="1"/>
  <c r="E359" s="1"/>
  <c r="E367" i="5" l="1"/>
  <c r="C367" s="1"/>
  <c r="F367" s="1"/>
  <c r="G367" s="1"/>
  <c r="C360" i="1"/>
  <c r="D360" s="1"/>
  <c r="E360" s="1"/>
  <c r="E368" i="5" l="1"/>
  <c r="C368" s="1"/>
  <c r="F368" s="1"/>
  <c r="G368" s="1"/>
  <c r="C361" i="1"/>
  <c r="D361" s="1"/>
  <c r="E361" s="1"/>
  <c r="E369" i="5" l="1"/>
  <c r="C369" s="1"/>
  <c r="F369" s="1"/>
  <c r="G369" s="1"/>
  <c r="C362" i="1"/>
  <c r="D362" s="1"/>
  <c r="E362" s="1"/>
  <c r="E370" i="5" l="1"/>
  <c r="C370" s="1"/>
  <c r="F370" s="1"/>
  <c r="G370" s="1"/>
  <c r="C363" i="1"/>
  <c r="D363" s="1"/>
  <c r="E363" s="1"/>
  <c r="E371" i="5" l="1"/>
  <c r="C371" s="1"/>
  <c r="F371" s="1"/>
  <c r="G371" s="1"/>
  <c r="C364" i="1"/>
  <c r="D364" s="1"/>
  <c r="E364" s="1"/>
  <c r="E372" i="5" l="1"/>
  <c r="C372" s="1"/>
  <c r="F372" s="1"/>
  <c r="G372" s="1"/>
  <c r="C365" i="1"/>
  <c r="D365" s="1"/>
  <c r="E365" s="1"/>
  <c r="E373" i="5" l="1"/>
  <c r="C373" s="1"/>
  <c r="F373" s="1"/>
  <c r="G373" s="1"/>
  <c r="C366" i="1"/>
  <c r="D366" s="1"/>
  <c r="E366" s="1"/>
  <c r="E374" i="5" l="1"/>
  <c r="C374" s="1"/>
  <c r="F374" s="1"/>
  <c r="G374" s="1"/>
  <c r="C367" i="1"/>
  <c r="D367" s="1"/>
  <c r="E367" s="1"/>
  <c r="F13" i="5" l="1"/>
  <c r="E13"/>
  <c r="D13"/>
  <c r="C13"/>
  <c r="C368" i="1"/>
  <c r="D368" s="1"/>
  <c r="E368" s="1"/>
  <c r="C369" l="1"/>
  <c r="D369" s="1"/>
  <c r="E369" s="1"/>
  <c r="C370" l="1"/>
  <c r="D370" s="1"/>
  <c r="E370" s="1"/>
  <c r="C371" l="1"/>
  <c r="D371" s="1"/>
  <c r="E371" s="1"/>
  <c r="C372" l="1"/>
  <c r="D372" s="1"/>
  <c r="E372" s="1"/>
  <c r="C373" l="1"/>
  <c r="D373" s="1"/>
  <c r="E373" s="1"/>
  <c r="C374" l="1"/>
  <c r="D374" l="1"/>
  <c r="C13"/>
  <c r="D13" l="1"/>
  <c r="E374"/>
  <c r="G15" i="4"/>
  <c r="E16" l="1"/>
  <c r="C16" s="1"/>
  <c r="F16" s="1"/>
  <c r="G16" s="1"/>
  <c r="E17" l="1"/>
  <c r="C17" s="1"/>
  <c r="F17" s="1"/>
  <c r="G17" s="1"/>
  <c r="E18" l="1"/>
  <c r="C18" s="1"/>
  <c r="F18" s="1"/>
  <c r="G18" s="1"/>
  <c r="E19" l="1"/>
  <c r="C19" s="1"/>
  <c r="F19" s="1"/>
  <c r="G19" s="1"/>
  <c r="E20" l="1"/>
  <c r="C20" s="1"/>
  <c r="F20" s="1"/>
  <c r="G20" s="1"/>
  <c r="E21" l="1"/>
  <c r="C21" s="1"/>
  <c r="F21" l="1"/>
  <c r="G21" s="1"/>
  <c r="E22" l="1"/>
  <c r="C22" s="1"/>
  <c r="F22" l="1"/>
  <c r="G22" s="1"/>
  <c r="E23" l="1"/>
  <c r="C23" s="1"/>
  <c r="F23" l="1"/>
  <c r="G23" s="1"/>
  <c r="E24" l="1"/>
  <c r="C24" s="1"/>
  <c r="F24" l="1"/>
  <c r="G24" s="1"/>
  <c r="E25" l="1"/>
  <c r="C25" s="1"/>
  <c r="F25" l="1"/>
  <c r="G25" s="1"/>
  <c r="E26" l="1"/>
  <c r="C26" s="1"/>
  <c r="F26" l="1"/>
  <c r="G26" s="1"/>
  <c r="E27" l="1"/>
  <c r="C27" s="1"/>
  <c r="F27" l="1"/>
  <c r="G27" s="1"/>
  <c r="E28" l="1"/>
  <c r="C28" s="1"/>
  <c r="F28" l="1"/>
  <c r="G28" s="1"/>
  <c r="E29" l="1"/>
  <c r="C29" s="1"/>
  <c r="F29" l="1"/>
  <c r="G29" s="1"/>
  <c r="E30" l="1"/>
  <c r="C30" s="1"/>
  <c r="F30" l="1"/>
  <c r="G30" s="1"/>
  <c r="E31" l="1"/>
  <c r="C31" s="1"/>
  <c r="F31" l="1"/>
  <c r="G31" s="1"/>
  <c r="E32" l="1"/>
  <c r="C32" s="1"/>
  <c r="F32" l="1"/>
  <c r="G32" s="1"/>
  <c r="E33" l="1"/>
  <c r="C33" s="1"/>
  <c r="F33" l="1"/>
  <c r="G33" s="1"/>
  <c r="E34" l="1"/>
  <c r="C34" s="1"/>
  <c r="F34" l="1"/>
  <c r="G34" s="1"/>
  <c r="E35" l="1"/>
  <c r="C35" s="1"/>
  <c r="F35" l="1"/>
  <c r="G35" s="1"/>
  <c r="E36" l="1"/>
  <c r="C36" s="1"/>
  <c r="F36" l="1"/>
  <c r="G36" s="1"/>
  <c r="E37" l="1"/>
  <c r="C37" s="1"/>
  <c r="F37" l="1"/>
  <c r="G37" s="1"/>
  <c r="E38" l="1"/>
  <c r="C38" s="1"/>
  <c r="F38" l="1"/>
  <c r="G38" s="1"/>
  <c r="E39" l="1"/>
  <c r="C39" s="1"/>
  <c r="F39" l="1"/>
  <c r="G39" s="1"/>
  <c r="E40" l="1"/>
  <c r="C40" s="1"/>
  <c r="F40" l="1"/>
  <c r="G40" s="1"/>
  <c r="E41" l="1"/>
  <c r="C41" s="1"/>
  <c r="F41" l="1"/>
  <c r="G41" s="1"/>
  <c r="E42" l="1"/>
  <c r="C42" s="1"/>
  <c r="F42" l="1"/>
  <c r="G42" s="1"/>
  <c r="E43" l="1"/>
  <c r="C43" s="1"/>
  <c r="F43" l="1"/>
  <c r="G43" s="1"/>
  <c r="E44" l="1"/>
  <c r="C44" s="1"/>
  <c r="F44" l="1"/>
  <c r="G44" s="1"/>
  <c r="E45" l="1"/>
  <c r="C45" s="1"/>
  <c r="F45" l="1"/>
  <c r="G45" s="1"/>
  <c r="E46" l="1"/>
  <c r="C46" s="1"/>
  <c r="F46" l="1"/>
  <c r="G46" s="1"/>
  <c r="E47" l="1"/>
  <c r="C47" s="1"/>
  <c r="F47" l="1"/>
  <c r="G47" s="1"/>
  <c r="E48" l="1"/>
  <c r="C48" s="1"/>
  <c r="F48" l="1"/>
  <c r="G48" s="1"/>
  <c r="E49" l="1"/>
  <c r="C49" s="1"/>
  <c r="F49" l="1"/>
  <c r="G49" s="1"/>
  <c r="E50" l="1"/>
  <c r="C50" s="1"/>
  <c r="F50" l="1"/>
  <c r="G50" s="1"/>
  <c r="E51" l="1"/>
  <c r="C51" s="1"/>
  <c r="F51" l="1"/>
  <c r="G51" s="1"/>
  <c r="E52" l="1"/>
  <c r="C52" s="1"/>
  <c r="F52" l="1"/>
  <c r="G52" s="1"/>
  <c r="E53" l="1"/>
  <c r="C53" s="1"/>
  <c r="F53" l="1"/>
  <c r="G53" s="1"/>
  <c r="E54" l="1"/>
  <c r="C54" s="1"/>
  <c r="F54" l="1"/>
  <c r="G54" s="1"/>
  <c r="E55" l="1"/>
  <c r="C55" s="1"/>
  <c r="F55" l="1"/>
  <c r="G55" s="1"/>
  <c r="E56" l="1"/>
  <c r="C56" s="1"/>
  <c r="F56" l="1"/>
  <c r="G56" s="1"/>
  <c r="E57" l="1"/>
  <c r="C57" s="1"/>
  <c r="F57" l="1"/>
  <c r="G57" s="1"/>
  <c r="E58" l="1"/>
  <c r="C58" s="1"/>
  <c r="F58" l="1"/>
  <c r="G58" s="1"/>
  <c r="E59" l="1"/>
  <c r="C59" s="1"/>
  <c r="F59" l="1"/>
  <c r="G59" s="1"/>
  <c r="E60" l="1"/>
  <c r="C60" s="1"/>
  <c r="F60" l="1"/>
  <c r="G60" s="1"/>
  <c r="E61" l="1"/>
  <c r="C61" s="1"/>
  <c r="F61" l="1"/>
  <c r="G61" s="1"/>
  <c r="E62" l="1"/>
  <c r="C62" s="1"/>
  <c r="F62" l="1"/>
  <c r="G62" s="1"/>
  <c r="E63" l="1"/>
  <c r="C63" s="1"/>
  <c r="F63" l="1"/>
  <c r="G63" s="1"/>
  <c r="E64" l="1"/>
  <c r="C64" s="1"/>
  <c r="F64" l="1"/>
  <c r="G64" s="1"/>
  <c r="E65" l="1"/>
  <c r="C65" s="1"/>
  <c r="F65" l="1"/>
  <c r="G65" s="1"/>
  <c r="E66" l="1"/>
  <c r="C66" s="1"/>
  <c r="F66" l="1"/>
  <c r="G66" s="1"/>
  <c r="E67" l="1"/>
  <c r="C67" s="1"/>
  <c r="F67" l="1"/>
  <c r="G67" s="1"/>
  <c r="E68" l="1"/>
  <c r="C68" s="1"/>
  <c r="F68" l="1"/>
  <c r="G68" s="1"/>
  <c r="E69" l="1"/>
  <c r="C69" s="1"/>
  <c r="F69" l="1"/>
  <c r="G69" s="1"/>
  <c r="E70" l="1"/>
  <c r="C70" s="1"/>
  <c r="F70" l="1"/>
  <c r="G70" s="1"/>
  <c r="E71" l="1"/>
  <c r="C71" s="1"/>
  <c r="F71" l="1"/>
  <c r="G71" s="1"/>
  <c r="E72" l="1"/>
  <c r="C72" s="1"/>
  <c r="F72" l="1"/>
  <c r="G72" s="1"/>
  <c r="E73" l="1"/>
  <c r="C73" s="1"/>
  <c r="F73" l="1"/>
  <c r="G73" s="1"/>
  <c r="E74" l="1"/>
  <c r="C74" s="1"/>
  <c r="F74" l="1"/>
  <c r="G74" s="1"/>
  <c r="E75" l="1"/>
  <c r="C75" s="1"/>
  <c r="F75" l="1"/>
  <c r="G75" s="1"/>
  <c r="E76" l="1"/>
  <c r="C76" s="1"/>
  <c r="F76" l="1"/>
  <c r="G76" s="1"/>
  <c r="E77" l="1"/>
  <c r="C77" s="1"/>
  <c r="F77" l="1"/>
  <c r="G77" s="1"/>
  <c r="E78" l="1"/>
  <c r="C78" s="1"/>
  <c r="F78" l="1"/>
  <c r="G78" s="1"/>
  <c r="E79" l="1"/>
  <c r="C79" s="1"/>
  <c r="F79" l="1"/>
  <c r="G79" s="1"/>
  <c r="E80" l="1"/>
  <c r="C80" s="1"/>
  <c r="F80" l="1"/>
  <c r="G80" s="1"/>
  <c r="E81" l="1"/>
  <c r="C81" s="1"/>
  <c r="F81" l="1"/>
  <c r="G81" s="1"/>
  <c r="E82" l="1"/>
  <c r="C82" s="1"/>
  <c r="F82" l="1"/>
  <c r="G82" s="1"/>
  <c r="E83" l="1"/>
  <c r="C83" s="1"/>
  <c r="F83" l="1"/>
  <c r="G83" s="1"/>
  <c r="E84" l="1"/>
  <c r="C84" s="1"/>
  <c r="F84" l="1"/>
  <c r="G84" s="1"/>
  <c r="E85" l="1"/>
  <c r="C85" s="1"/>
  <c r="F85" l="1"/>
  <c r="G85" s="1"/>
  <c r="E86" l="1"/>
  <c r="C86" s="1"/>
  <c r="F86" l="1"/>
  <c r="G86" s="1"/>
  <c r="E87" l="1"/>
  <c r="C87" s="1"/>
  <c r="F87" l="1"/>
  <c r="G87" s="1"/>
  <c r="E88" l="1"/>
  <c r="C88" s="1"/>
  <c r="F88" l="1"/>
  <c r="G88" s="1"/>
  <c r="E89" l="1"/>
  <c r="C89" s="1"/>
  <c r="F89" l="1"/>
  <c r="G89" s="1"/>
  <c r="E90" l="1"/>
  <c r="C90" s="1"/>
  <c r="F90" l="1"/>
  <c r="G90" s="1"/>
  <c r="E91" l="1"/>
  <c r="C91" s="1"/>
  <c r="F91" l="1"/>
  <c r="G91" s="1"/>
  <c r="E92" l="1"/>
  <c r="C92" s="1"/>
  <c r="F92" l="1"/>
  <c r="G92" s="1"/>
  <c r="E93" l="1"/>
  <c r="C93" s="1"/>
  <c r="F93" l="1"/>
  <c r="G93" s="1"/>
  <c r="E94" l="1"/>
  <c r="C94" s="1"/>
  <c r="F94" l="1"/>
  <c r="G94" s="1"/>
  <c r="E95" l="1"/>
  <c r="C95" s="1"/>
  <c r="F95" l="1"/>
  <c r="G95" s="1"/>
  <c r="E96" l="1"/>
  <c r="C96" s="1"/>
  <c r="F96" l="1"/>
  <c r="G96" s="1"/>
  <c r="E97" l="1"/>
  <c r="C97" s="1"/>
  <c r="F97" l="1"/>
  <c r="G97" s="1"/>
  <c r="E98" l="1"/>
  <c r="C98" s="1"/>
  <c r="F98" l="1"/>
  <c r="G98" s="1"/>
  <c r="E99" l="1"/>
  <c r="C99" s="1"/>
  <c r="F99" l="1"/>
  <c r="G99" s="1"/>
  <c r="E100" l="1"/>
  <c r="C100" s="1"/>
  <c r="F100" l="1"/>
  <c r="G100" s="1"/>
  <c r="E101" l="1"/>
  <c r="C101" s="1"/>
  <c r="F101" l="1"/>
  <c r="G101" s="1"/>
  <c r="E102" l="1"/>
  <c r="C102" s="1"/>
  <c r="F102" l="1"/>
  <c r="G102" s="1"/>
  <c r="E103" l="1"/>
  <c r="C103" s="1"/>
  <c r="F103" l="1"/>
  <c r="G103" s="1"/>
  <c r="E104" l="1"/>
  <c r="C104" s="1"/>
  <c r="F104" l="1"/>
  <c r="G104" s="1"/>
  <c r="E105" l="1"/>
  <c r="C105" s="1"/>
  <c r="F105" l="1"/>
  <c r="G105" s="1"/>
  <c r="E106" l="1"/>
  <c r="C106" s="1"/>
  <c r="F106" l="1"/>
  <c r="G106" s="1"/>
  <c r="E107" l="1"/>
  <c r="C107" s="1"/>
  <c r="F107" l="1"/>
  <c r="G107" s="1"/>
  <c r="E108" l="1"/>
  <c r="C108" s="1"/>
  <c r="F108" l="1"/>
  <c r="G108" s="1"/>
  <c r="E109" l="1"/>
  <c r="C109" s="1"/>
  <c r="F109" l="1"/>
  <c r="G109" s="1"/>
  <c r="E110" l="1"/>
  <c r="C110" s="1"/>
  <c r="F110" l="1"/>
  <c r="G110" s="1"/>
  <c r="E111" l="1"/>
  <c r="C111" s="1"/>
  <c r="F111" l="1"/>
  <c r="G111" s="1"/>
  <c r="E112" l="1"/>
  <c r="C112" s="1"/>
  <c r="F112" l="1"/>
  <c r="G112" s="1"/>
  <c r="E113" l="1"/>
  <c r="C113" s="1"/>
  <c r="F113" l="1"/>
  <c r="G113" s="1"/>
  <c r="E114" l="1"/>
  <c r="C114" s="1"/>
  <c r="F114" l="1"/>
  <c r="G114" s="1"/>
  <c r="E115" l="1"/>
  <c r="C115" s="1"/>
  <c r="F115" l="1"/>
  <c r="G115" s="1"/>
  <c r="E116" l="1"/>
  <c r="C116" s="1"/>
  <c r="F116" l="1"/>
  <c r="G116" s="1"/>
  <c r="E117" l="1"/>
  <c r="C117" s="1"/>
  <c r="F117" l="1"/>
  <c r="G117" s="1"/>
  <c r="E118" l="1"/>
  <c r="C118" s="1"/>
  <c r="F118" l="1"/>
  <c r="G118" s="1"/>
  <c r="E119" l="1"/>
  <c r="C119" s="1"/>
  <c r="F119" l="1"/>
  <c r="G119" s="1"/>
  <c r="E120" l="1"/>
  <c r="C120" s="1"/>
  <c r="F120" l="1"/>
  <c r="G120" s="1"/>
  <c r="E121" l="1"/>
  <c r="C121" s="1"/>
  <c r="F121" l="1"/>
  <c r="G121" s="1"/>
  <c r="E122" l="1"/>
  <c r="C122" s="1"/>
  <c r="F122" l="1"/>
  <c r="G122" s="1"/>
  <c r="E123" l="1"/>
  <c r="C123" s="1"/>
  <c r="F123" l="1"/>
  <c r="G123" s="1"/>
  <c r="E124" l="1"/>
  <c r="C124" s="1"/>
  <c r="F124" l="1"/>
  <c r="G124" s="1"/>
  <c r="E125" l="1"/>
  <c r="C125" s="1"/>
  <c r="F125" l="1"/>
  <c r="G125" s="1"/>
  <c r="E126" l="1"/>
  <c r="C126" s="1"/>
  <c r="F126" l="1"/>
  <c r="G126" s="1"/>
  <c r="E127" l="1"/>
  <c r="C127" s="1"/>
  <c r="F127" l="1"/>
  <c r="G127" s="1"/>
  <c r="E128" l="1"/>
  <c r="C128" s="1"/>
  <c r="F128" l="1"/>
  <c r="G128" s="1"/>
  <c r="E129" l="1"/>
  <c r="C129" s="1"/>
  <c r="F129" l="1"/>
  <c r="G129" s="1"/>
  <c r="E130" l="1"/>
  <c r="C130" s="1"/>
  <c r="F130" l="1"/>
  <c r="G130" s="1"/>
  <c r="E131" l="1"/>
  <c r="C131" s="1"/>
  <c r="F131" l="1"/>
  <c r="G131" s="1"/>
  <c r="E132" l="1"/>
  <c r="C132" s="1"/>
  <c r="F132" l="1"/>
  <c r="G132" s="1"/>
  <c r="E133" l="1"/>
  <c r="C133" s="1"/>
  <c r="F133" l="1"/>
  <c r="G133" s="1"/>
  <c r="E134" l="1"/>
  <c r="C134" s="1"/>
  <c r="F134" l="1"/>
  <c r="G134" s="1"/>
  <c r="E135" l="1"/>
  <c r="C135" s="1"/>
  <c r="F135" l="1"/>
  <c r="G135" s="1"/>
  <c r="E136" l="1"/>
  <c r="C136" s="1"/>
  <c r="F136" l="1"/>
  <c r="G136" s="1"/>
  <c r="E137" l="1"/>
  <c r="C137" s="1"/>
  <c r="F137" l="1"/>
  <c r="G137" s="1"/>
  <c r="E138" l="1"/>
  <c r="C138" s="1"/>
  <c r="F138" l="1"/>
  <c r="G138" s="1"/>
  <c r="E139" l="1"/>
  <c r="C139" s="1"/>
  <c r="F139" l="1"/>
  <c r="G139" s="1"/>
  <c r="E140" l="1"/>
  <c r="C140" s="1"/>
  <c r="F140" l="1"/>
  <c r="G140" s="1"/>
  <c r="E141" l="1"/>
  <c r="C141" s="1"/>
  <c r="F141" l="1"/>
  <c r="G141" s="1"/>
  <c r="E142" l="1"/>
  <c r="C142" s="1"/>
  <c r="F142" l="1"/>
  <c r="G142" s="1"/>
  <c r="E143" l="1"/>
  <c r="C143" s="1"/>
  <c r="F143" l="1"/>
  <c r="G143" s="1"/>
  <c r="E144" l="1"/>
  <c r="C144" s="1"/>
  <c r="F144" l="1"/>
  <c r="G144" s="1"/>
  <c r="E145" l="1"/>
  <c r="C145" s="1"/>
  <c r="F145" l="1"/>
  <c r="G145" s="1"/>
  <c r="E146" l="1"/>
  <c r="C146" s="1"/>
  <c r="F146" l="1"/>
  <c r="G146" s="1"/>
  <c r="E147" l="1"/>
  <c r="C147" s="1"/>
  <c r="F147" l="1"/>
  <c r="G147" s="1"/>
  <c r="E148" l="1"/>
  <c r="C148" s="1"/>
  <c r="F148" l="1"/>
  <c r="G148" s="1"/>
  <c r="E149" l="1"/>
  <c r="C149" s="1"/>
  <c r="F149" l="1"/>
  <c r="G149" s="1"/>
  <c r="E150" l="1"/>
  <c r="C150" s="1"/>
  <c r="F150" l="1"/>
  <c r="G150" s="1"/>
  <c r="E151" l="1"/>
  <c r="C151" s="1"/>
  <c r="F151" l="1"/>
  <c r="G151" s="1"/>
  <c r="E152" l="1"/>
  <c r="C152" s="1"/>
  <c r="F152" l="1"/>
  <c r="G152" s="1"/>
  <c r="E153" l="1"/>
  <c r="C153" s="1"/>
  <c r="F153" l="1"/>
  <c r="G153" s="1"/>
  <c r="E154" l="1"/>
  <c r="C154" s="1"/>
  <c r="F154" l="1"/>
  <c r="G154" s="1"/>
  <c r="E155" l="1"/>
  <c r="C155" s="1"/>
  <c r="F155" l="1"/>
  <c r="G155" s="1"/>
  <c r="E156" l="1"/>
  <c r="C156" s="1"/>
  <c r="F156" l="1"/>
  <c r="G156" s="1"/>
  <c r="E157" l="1"/>
  <c r="C157" s="1"/>
  <c r="F157" l="1"/>
  <c r="G157" s="1"/>
  <c r="E158" l="1"/>
  <c r="C158" s="1"/>
  <c r="F158" l="1"/>
  <c r="G158" s="1"/>
  <c r="E159" l="1"/>
  <c r="C159" s="1"/>
  <c r="F159" l="1"/>
  <c r="G159" s="1"/>
  <c r="E160" l="1"/>
  <c r="C160" s="1"/>
  <c r="F160" l="1"/>
  <c r="G160" s="1"/>
  <c r="E161" l="1"/>
  <c r="C161" s="1"/>
  <c r="F161" l="1"/>
  <c r="G161" s="1"/>
  <c r="E162" l="1"/>
  <c r="C162" s="1"/>
  <c r="F162" l="1"/>
  <c r="G162" s="1"/>
  <c r="E163" l="1"/>
  <c r="C163" s="1"/>
  <c r="F163" l="1"/>
  <c r="G163" s="1"/>
  <c r="E164" l="1"/>
  <c r="C164" s="1"/>
  <c r="F164" l="1"/>
  <c r="G164" s="1"/>
  <c r="E165" l="1"/>
  <c r="C165" s="1"/>
  <c r="F165" l="1"/>
  <c r="G165" s="1"/>
  <c r="E166" l="1"/>
  <c r="C166" s="1"/>
  <c r="F166" l="1"/>
  <c r="G166" s="1"/>
  <c r="E167" l="1"/>
  <c r="C167" s="1"/>
  <c r="F167" l="1"/>
  <c r="G167" s="1"/>
  <c r="E168" l="1"/>
  <c r="C168" s="1"/>
  <c r="F168" l="1"/>
  <c r="G168" s="1"/>
  <c r="E169" l="1"/>
  <c r="C169" s="1"/>
  <c r="F169" l="1"/>
  <c r="G169" s="1"/>
  <c r="E170" l="1"/>
  <c r="C170" s="1"/>
  <c r="F170" l="1"/>
  <c r="G170" s="1"/>
  <c r="E171" l="1"/>
  <c r="C171" s="1"/>
  <c r="F171" l="1"/>
  <c r="G171" s="1"/>
  <c r="E172" l="1"/>
  <c r="C172" s="1"/>
  <c r="F172" l="1"/>
  <c r="G172" s="1"/>
  <c r="E173" l="1"/>
  <c r="C173" s="1"/>
  <c r="F173" l="1"/>
  <c r="G173" s="1"/>
  <c r="E174" l="1"/>
  <c r="C174" s="1"/>
  <c r="F174" l="1"/>
  <c r="G174" s="1"/>
  <c r="E175" l="1"/>
  <c r="C175" s="1"/>
  <c r="F175" l="1"/>
  <c r="G175" s="1"/>
  <c r="E176" l="1"/>
  <c r="C176" s="1"/>
  <c r="F176" l="1"/>
  <c r="G176" s="1"/>
  <c r="E177" l="1"/>
  <c r="C177" s="1"/>
  <c r="F177" l="1"/>
  <c r="G177" s="1"/>
  <c r="E178" l="1"/>
  <c r="C178" s="1"/>
  <c r="F178" l="1"/>
  <c r="G178" s="1"/>
  <c r="E179" l="1"/>
  <c r="C179" s="1"/>
  <c r="F179" l="1"/>
  <c r="G179" s="1"/>
  <c r="E180" l="1"/>
  <c r="C180" s="1"/>
  <c r="F180" l="1"/>
  <c r="G180" s="1"/>
  <c r="E181" l="1"/>
  <c r="C181" s="1"/>
  <c r="F181" l="1"/>
  <c r="G181" s="1"/>
  <c r="E182" l="1"/>
  <c r="C182" s="1"/>
  <c r="F182" l="1"/>
  <c r="G182" s="1"/>
  <c r="E183" l="1"/>
  <c r="C183" s="1"/>
  <c r="F183" l="1"/>
  <c r="G183" s="1"/>
  <c r="E184" l="1"/>
  <c r="C184" s="1"/>
  <c r="F184" l="1"/>
  <c r="G184" s="1"/>
  <c r="E185" l="1"/>
  <c r="C185" s="1"/>
  <c r="F185" l="1"/>
  <c r="G185" s="1"/>
  <c r="E186" l="1"/>
  <c r="C186" s="1"/>
  <c r="F186" l="1"/>
  <c r="G186" s="1"/>
  <c r="E187" l="1"/>
  <c r="C187" s="1"/>
  <c r="F187" l="1"/>
  <c r="G187" s="1"/>
  <c r="E188" l="1"/>
  <c r="C188" s="1"/>
  <c r="F188" l="1"/>
  <c r="G188" s="1"/>
  <c r="E189" l="1"/>
  <c r="C189" s="1"/>
  <c r="F189" l="1"/>
  <c r="G189" s="1"/>
  <c r="E190" l="1"/>
  <c r="C190" s="1"/>
  <c r="F190" l="1"/>
  <c r="G190" s="1"/>
  <c r="E191" l="1"/>
  <c r="C191" s="1"/>
  <c r="F191" l="1"/>
  <c r="G191" s="1"/>
  <c r="E192" l="1"/>
  <c r="C192" s="1"/>
  <c r="F192" l="1"/>
  <c r="G192" s="1"/>
  <c r="E193" l="1"/>
  <c r="C193" s="1"/>
  <c r="F193" l="1"/>
  <c r="G193" s="1"/>
  <c r="E194" l="1"/>
  <c r="C194" s="1"/>
  <c r="F194" l="1"/>
  <c r="G194" s="1"/>
  <c r="E195" l="1"/>
  <c r="C195" s="1"/>
  <c r="F195" l="1"/>
  <c r="G195" s="1"/>
  <c r="E196" l="1"/>
  <c r="C196" s="1"/>
  <c r="F196" l="1"/>
  <c r="G196" s="1"/>
  <c r="E197" l="1"/>
  <c r="C197" s="1"/>
  <c r="F197" l="1"/>
  <c r="G197" s="1"/>
  <c r="E198" l="1"/>
  <c r="C198" s="1"/>
  <c r="F198" l="1"/>
  <c r="G198" s="1"/>
  <c r="E199" l="1"/>
  <c r="C199" s="1"/>
  <c r="F199" l="1"/>
  <c r="G199" s="1"/>
  <c r="E200" l="1"/>
  <c r="C200" s="1"/>
  <c r="F200" l="1"/>
  <c r="G200" s="1"/>
  <c r="E201" l="1"/>
  <c r="C201" s="1"/>
  <c r="F201" l="1"/>
  <c r="G201" s="1"/>
  <c r="E202" l="1"/>
  <c r="C202" s="1"/>
  <c r="F202" l="1"/>
  <c r="G202" s="1"/>
  <c r="E203" l="1"/>
  <c r="C203" s="1"/>
  <c r="F203" l="1"/>
  <c r="G203" s="1"/>
  <c r="E204" l="1"/>
  <c r="C204" s="1"/>
  <c r="F204" l="1"/>
  <c r="G204" s="1"/>
  <c r="E205" l="1"/>
  <c r="C205" s="1"/>
  <c r="F205" l="1"/>
  <c r="G205" s="1"/>
  <c r="E206" l="1"/>
  <c r="C206" s="1"/>
  <c r="F206" l="1"/>
  <c r="G206" s="1"/>
  <c r="E207" l="1"/>
  <c r="C207" s="1"/>
  <c r="F207" l="1"/>
  <c r="G207" s="1"/>
  <c r="E208" l="1"/>
  <c r="C208" s="1"/>
  <c r="F208" l="1"/>
  <c r="G208" s="1"/>
  <c r="E209" l="1"/>
  <c r="C209" s="1"/>
  <c r="F209" l="1"/>
  <c r="G209" s="1"/>
  <c r="E210" l="1"/>
  <c r="C210" s="1"/>
  <c r="F210" l="1"/>
  <c r="G210" s="1"/>
  <c r="E211" l="1"/>
  <c r="C211" s="1"/>
  <c r="F211" l="1"/>
  <c r="G211" s="1"/>
  <c r="E212" l="1"/>
  <c r="C212" s="1"/>
  <c r="F212" l="1"/>
  <c r="G212" s="1"/>
  <c r="E213" l="1"/>
  <c r="C213" s="1"/>
  <c r="F213" l="1"/>
  <c r="G213" s="1"/>
  <c r="E214" l="1"/>
  <c r="C214" s="1"/>
  <c r="F214" l="1"/>
  <c r="G214" s="1"/>
  <c r="E215" l="1"/>
  <c r="C215" s="1"/>
  <c r="F215" l="1"/>
  <c r="G215" s="1"/>
  <c r="E216" l="1"/>
  <c r="C216" s="1"/>
  <c r="F216" l="1"/>
  <c r="G216" s="1"/>
  <c r="E217" l="1"/>
  <c r="C217" s="1"/>
  <c r="F217" l="1"/>
  <c r="G217" s="1"/>
  <c r="E218" l="1"/>
  <c r="C218" s="1"/>
  <c r="F218" l="1"/>
  <c r="G218" s="1"/>
  <c r="E219" l="1"/>
  <c r="C219" s="1"/>
  <c r="F219" l="1"/>
  <c r="G219" s="1"/>
  <c r="E220" l="1"/>
  <c r="C220" s="1"/>
  <c r="F220" l="1"/>
  <c r="G220" s="1"/>
  <c r="E221" l="1"/>
  <c r="C221" s="1"/>
  <c r="F221" l="1"/>
  <c r="G221" s="1"/>
  <c r="E222" l="1"/>
  <c r="C222" s="1"/>
  <c r="F222" l="1"/>
  <c r="G222" s="1"/>
  <c r="E223" l="1"/>
  <c r="C223" s="1"/>
  <c r="F223" l="1"/>
  <c r="G223" s="1"/>
  <c r="E224" l="1"/>
  <c r="C224" s="1"/>
  <c r="F224" l="1"/>
  <c r="G224" s="1"/>
  <c r="E225" l="1"/>
  <c r="C225" s="1"/>
  <c r="F225" l="1"/>
  <c r="G225" s="1"/>
  <c r="E226" l="1"/>
  <c r="C226" s="1"/>
  <c r="F226" l="1"/>
  <c r="G226" s="1"/>
  <c r="E227" l="1"/>
  <c r="C227" s="1"/>
  <c r="F227" l="1"/>
  <c r="G227" s="1"/>
  <c r="E228" l="1"/>
  <c r="C228" s="1"/>
  <c r="F228" l="1"/>
  <c r="G228" s="1"/>
  <c r="E229" l="1"/>
  <c r="C229" s="1"/>
  <c r="F229" l="1"/>
  <c r="G229" s="1"/>
  <c r="E230" l="1"/>
  <c r="C230" s="1"/>
  <c r="F230" l="1"/>
  <c r="G230" s="1"/>
  <c r="E231" l="1"/>
  <c r="C231" s="1"/>
  <c r="F231" l="1"/>
  <c r="G231" s="1"/>
  <c r="E232" l="1"/>
  <c r="C232" s="1"/>
  <c r="F232" l="1"/>
  <c r="G232" s="1"/>
  <c r="E233" l="1"/>
  <c r="C233" s="1"/>
  <c r="F233" l="1"/>
  <c r="G233" s="1"/>
  <c r="E234" l="1"/>
  <c r="C234" s="1"/>
  <c r="F234" l="1"/>
  <c r="G234" s="1"/>
  <c r="E235" l="1"/>
  <c r="C235" s="1"/>
  <c r="F235" l="1"/>
  <c r="G235" s="1"/>
  <c r="E236" l="1"/>
  <c r="C236" s="1"/>
  <c r="F236" l="1"/>
  <c r="G236" s="1"/>
  <c r="E237" l="1"/>
  <c r="C237" s="1"/>
  <c r="F237" l="1"/>
  <c r="G237" s="1"/>
  <c r="E238" l="1"/>
  <c r="C238" s="1"/>
  <c r="F238" l="1"/>
  <c r="G238" s="1"/>
  <c r="E239" l="1"/>
  <c r="C239" s="1"/>
  <c r="F239" l="1"/>
  <c r="G239" s="1"/>
  <c r="E240" l="1"/>
  <c r="C240" s="1"/>
  <c r="F240" l="1"/>
  <c r="G240" s="1"/>
  <c r="E241" l="1"/>
  <c r="C241" s="1"/>
  <c r="F241" l="1"/>
  <c r="G241" s="1"/>
  <c r="E242" l="1"/>
  <c r="C242" s="1"/>
  <c r="F242" l="1"/>
  <c r="G242" s="1"/>
  <c r="E243" l="1"/>
  <c r="C243" s="1"/>
  <c r="F243" l="1"/>
  <c r="G243" s="1"/>
  <c r="E244" l="1"/>
  <c r="C244" s="1"/>
  <c r="F244" l="1"/>
  <c r="G244" s="1"/>
  <c r="E245" l="1"/>
  <c r="C245" s="1"/>
  <c r="F245" l="1"/>
  <c r="G245" s="1"/>
  <c r="E246" l="1"/>
  <c r="C246" s="1"/>
  <c r="F246" l="1"/>
  <c r="G246" s="1"/>
  <c r="E247" l="1"/>
  <c r="C247" s="1"/>
  <c r="F247" l="1"/>
  <c r="G247" s="1"/>
  <c r="E248" l="1"/>
  <c r="C248" s="1"/>
  <c r="F248" l="1"/>
  <c r="G248" s="1"/>
  <c r="E249" l="1"/>
  <c r="C249" s="1"/>
  <c r="F249" l="1"/>
  <c r="G249" s="1"/>
  <c r="E250" l="1"/>
  <c r="C250" s="1"/>
  <c r="F250" l="1"/>
  <c r="G250" s="1"/>
  <c r="E251" l="1"/>
  <c r="C251" s="1"/>
  <c r="F251" l="1"/>
  <c r="G251" s="1"/>
  <c r="E252" l="1"/>
  <c r="C252" s="1"/>
  <c r="F252" l="1"/>
  <c r="G252" s="1"/>
  <c r="E253" l="1"/>
  <c r="C253" s="1"/>
  <c r="F253" l="1"/>
  <c r="G253" s="1"/>
  <c r="E254" l="1"/>
  <c r="C254" s="1"/>
  <c r="F254" l="1"/>
  <c r="G254" s="1"/>
  <c r="E255" l="1"/>
  <c r="C255" s="1"/>
  <c r="F255" l="1"/>
  <c r="G255" s="1"/>
  <c r="E256" l="1"/>
  <c r="C256" s="1"/>
  <c r="F256" l="1"/>
  <c r="G256" s="1"/>
  <c r="E257" l="1"/>
  <c r="C257" s="1"/>
  <c r="F257" l="1"/>
  <c r="G257" s="1"/>
  <c r="E258" l="1"/>
  <c r="C258" s="1"/>
  <c r="F258" l="1"/>
  <c r="G258" s="1"/>
  <c r="E259" l="1"/>
  <c r="C259" s="1"/>
  <c r="F259" l="1"/>
  <c r="G259" s="1"/>
  <c r="E260" l="1"/>
  <c r="C260" s="1"/>
  <c r="F260" l="1"/>
  <c r="G260" s="1"/>
  <c r="E261" l="1"/>
  <c r="C261" s="1"/>
  <c r="F261" l="1"/>
  <c r="G261" s="1"/>
  <c r="E262" l="1"/>
  <c r="C262" s="1"/>
  <c r="F262" l="1"/>
  <c r="G262" s="1"/>
  <c r="E263" l="1"/>
  <c r="C263" s="1"/>
  <c r="F263" l="1"/>
  <c r="G263" s="1"/>
  <c r="E264" l="1"/>
  <c r="C264" s="1"/>
  <c r="F264" l="1"/>
  <c r="G264" s="1"/>
  <c r="E265" l="1"/>
  <c r="C265" s="1"/>
  <c r="F265" l="1"/>
  <c r="G265" s="1"/>
  <c r="E266" l="1"/>
  <c r="C266" s="1"/>
  <c r="F266" l="1"/>
  <c r="G266" s="1"/>
  <c r="E267" l="1"/>
  <c r="C267" s="1"/>
  <c r="F267" l="1"/>
  <c r="G267" s="1"/>
  <c r="E268" l="1"/>
  <c r="C268" s="1"/>
  <c r="F268" l="1"/>
  <c r="G268" s="1"/>
  <c r="E269" l="1"/>
  <c r="C269" s="1"/>
  <c r="F269" l="1"/>
  <c r="G269" s="1"/>
  <c r="E270" l="1"/>
  <c r="C270" s="1"/>
  <c r="F270" l="1"/>
  <c r="G270" s="1"/>
  <c r="E271" l="1"/>
  <c r="C271" s="1"/>
  <c r="F271" l="1"/>
  <c r="G271" s="1"/>
  <c r="E272" l="1"/>
  <c r="C272" s="1"/>
  <c r="F272" l="1"/>
  <c r="G272" s="1"/>
  <c r="E273" l="1"/>
  <c r="C273" s="1"/>
  <c r="F273" l="1"/>
  <c r="G273" s="1"/>
  <c r="E274" l="1"/>
  <c r="C274" s="1"/>
  <c r="F274" l="1"/>
  <c r="G274" s="1"/>
  <c r="E275" l="1"/>
  <c r="C275" s="1"/>
  <c r="F275" l="1"/>
  <c r="G275" s="1"/>
  <c r="E276" l="1"/>
  <c r="C276" s="1"/>
  <c r="F276" l="1"/>
  <c r="G276" s="1"/>
  <c r="E277" l="1"/>
  <c r="C277" s="1"/>
  <c r="F277" l="1"/>
  <c r="G277" s="1"/>
  <c r="E278" l="1"/>
  <c r="C278" s="1"/>
  <c r="F278" l="1"/>
  <c r="G278" s="1"/>
  <c r="E279" l="1"/>
  <c r="C279" s="1"/>
  <c r="F279" l="1"/>
  <c r="G279" s="1"/>
  <c r="E280" l="1"/>
  <c r="C280" s="1"/>
  <c r="F280" l="1"/>
  <c r="G280" s="1"/>
  <c r="E281" l="1"/>
  <c r="C281" s="1"/>
  <c r="F281" l="1"/>
  <c r="G281" s="1"/>
  <c r="E282" l="1"/>
  <c r="C282" s="1"/>
  <c r="F282" l="1"/>
  <c r="G282" s="1"/>
  <c r="E283" l="1"/>
  <c r="C283" s="1"/>
  <c r="F283" l="1"/>
  <c r="G283" s="1"/>
  <c r="E284" l="1"/>
  <c r="C284" s="1"/>
  <c r="F284" l="1"/>
  <c r="G284" s="1"/>
  <c r="E285" l="1"/>
  <c r="C285" s="1"/>
  <c r="F285" l="1"/>
  <c r="G285" s="1"/>
  <c r="E286" l="1"/>
  <c r="C286" s="1"/>
  <c r="F286" l="1"/>
  <c r="G286" s="1"/>
  <c r="E287" l="1"/>
  <c r="C287" s="1"/>
  <c r="F287" l="1"/>
  <c r="G287" s="1"/>
  <c r="E288" l="1"/>
  <c r="C288" s="1"/>
  <c r="F288" l="1"/>
  <c r="G288" s="1"/>
  <c r="E289" l="1"/>
  <c r="C289" s="1"/>
  <c r="F289" l="1"/>
  <c r="G289" s="1"/>
  <c r="E290" l="1"/>
  <c r="C290" s="1"/>
  <c r="F290" l="1"/>
  <c r="G290" s="1"/>
  <c r="E291" l="1"/>
  <c r="C291" s="1"/>
  <c r="F291" l="1"/>
  <c r="G291" s="1"/>
  <c r="E292" l="1"/>
  <c r="C292" s="1"/>
  <c r="F292" l="1"/>
  <c r="G292" s="1"/>
  <c r="E293" l="1"/>
  <c r="C293" s="1"/>
  <c r="F293" l="1"/>
  <c r="G293" s="1"/>
  <c r="E294" l="1"/>
  <c r="C294" s="1"/>
  <c r="F294" l="1"/>
  <c r="G294" s="1"/>
  <c r="E295" l="1"/>
  <c r="C295" s="1"/>
  <c r="F295" l="1"/>
  <c r="G295" s="1"/>
  <c r="E296" l="1"/>
  <c r="C296" s="1"/>
  <c r="F296" l="1"/>
  <c r="G296" s="1"/>
  <c r="E297" l="1"/>
  <c r="C297" s="1"/>
  <c r="F297" l="1"/>
  <c r="G297" s="1"/>
  <c r="E298" l="1"/>
  <c r="C298" s="1"/>
  <c r="F298" l="1"/>
  <c r="G298" s="1"/>
  <c r="E299" l="1"/>
  <c r="C299" s="1"/>
  <c r="F299" l="1"/>
  <c r="G299" s="1"/>
  <c r="E300" l="1"/>
  <c r="C300" s="1"/>
  <c r="F300" l="1"/>
  <c r="G300" s="1"/>
  <c r="E301" l="1"/>
  <c r="C301" s="1"/>
  <c r="F301" l="1"/>
  <c r="G301" s="1"/>
  <c r="E302" l="1"/>
  <c r="C302" s="1"/>
  <c r="F302" l="1"/>
  <c r="G302" s="1"/>
  <c r="E303" l="1"/>
  <c r="C303" s="1"/>
  <c r="F303" l="1"/>
  <c r="G303" s="1"/>
  <c r="E304" l="1"/>
  <c r="C304" s="1"/>
  <c r="F304" l="1"/>
  <c r="G304" s="1"/>
  <c r="E305" l="1"/>
  <c r="C305" s="1"/>
  <c r="F305" l="1"/>
  <c r="G305" s="1"/>
  <c r="E306" l="1"/>
  <c r="C306" s="1"/>
  <c r="F306" l="1"/>
  <c r="G306" s="1"/>
  <c r="E307" l="1"/>
  <c r="C307" s="1"/>
  <c r="F307" l="1"/>
  <c r="G307" s="1"/>
  <c r="E308" l="1"/>
  <c r="C308" s="1"/>
  <c r="F308" l="1"/>
  <c r="G308" s="1"/>
  <c r="E309" l="1"/>
  <c r="C309" s="1"/>
  <c r="F309" l="1"/>
  <c r="G309" s="1"/>
  <c r="E310" l="1"/>
  <c r="C310" s="1"/>
  <c r="F310" l="1"/>
  <c r="G310" s="1"/>
  <c r="E311" l="1"/>
  <c r="C311" s="1"/>
  <c r="F311" l="1"/>
  <c r="G311" s="1"/>
  <c r="E312" l="1"/>
  <c r="C312" s="1"/>
  <c r="F312" l="1"/>
  <c r="G312" s="1"/>
  <c r="E313" l="1"/>
  <c r="C313" s="1"/>
  <c r="F313" l="1"/>
  <c r="G313" s="1"/>
  <c r="E314" l="1"/>
  <c r="C314" s="1"/>
  <c r="F314" l="1"/>
  <c r="G314" s="1"/>
  <c r="E315" l="1"/>
  <c r="C315" s="1"/>
  <c r="F315" l="1"/>
  <c r="G315" s="1"/>
  <c r="E316" l="1"/>
  <c r="C316" s="1"/>
  <c r="F316" l="1"/>
  <c r="G316" s="1"/>
  <c r="E317" l="1"/>
  <c r="C317" s="1"/>
  <c r="F317" l="1"/>
  <c r="G317" s="1"/>
  <c r="E318" l="1"/>
  <c r="C318" s="1"/>
  <c r="F318" l="1"/>
  <c r="G318" s="1"/>
  <c r="E319" l="1"/>
  <c r="C319" s="1"/>
  <c r="F319" l="1"/>
  <c r="G319" s="1"/>
  <c r="E320" l="1"/>
  <c r="C320" s="1"/>
  <c r="F320" l="1"/>
  <c r="G320" s="1"/>
  <c r="E321" l="1"/>
  <c r="C321" s="1"/>
  <c r="F321" l="1"/>
  <c r="G321" s="1"/>
  <c r="E322" l="1"/>
  <c r="C322" s="1"/>
  <c r="F322" l="1"/>
  <c r="G322" s="1"/>
  <c r="E323" l="1"/>
  <c r="C323" s="1"/>
  <c r="F323" l="1"/>
  <c r="G323" s="1"/>
  <c r="E324" l="1"/>
  <c r="C324" s="1"/>
  <c r="F324" l="1"/>
  <c r="G324" s="1"/>
  <c r="E325" l="1"/>
  <c r="C325" s="1"/>
  <c r="F325" l="1"/>
  <c r="G325" s="1"/>
  <c r="E326" l="1"/>
  <c r="C326" s="1"/>
  <c r="F326" l="1"/>
  <c r="G326" s="1"/>
  <c r="E327" l="1"/>
  <c r="C327" s="1"/>
  <c r="F327" l="1"/>
  <c r="G327" s="1"/>
  <c r="E328" l="1"/>
  <c r="C328" s="1"/>
  <c r="F328" l="1"/>
  <c r="G328" s="1"/>
  <c r="E329" l="1"/>
  <c r="C329" s="1"/>
  <c r="F329" l="1"/>
  <c r="G329" s="1"/>
  <c r="E330" l="1"/>
  <c r="C330" s="1"/>
  <c r="F330" l="1"/>
  <c r="G330" s="1"/>
  <c r="E331" l="1"/>
  <c r="C331" s="1"/>
  <c r="F331" l="1"/>
  <c r="G331" s="1"/>
  <c r="E332" l="1"/>
  <c r="C332" s="1"/>
  <c r="F332" l="1"/>
  <c r="G332" s="1"/>
  <c r="E333" l="1"/>
  <c r="C333" s="1"/>
  <c r="F333" l="1"/>
  <c r="G333" s="1"/>
  <c r="E334" l="1"/>
  <c r="C334" s="1"/>
  <c r="F334" l="1"/>
  <c r="G334" s="1"/>
  <c r="E335" l="1"/>
  <c r="C335" s="1"/>
  <c r="F335" l="1"/>
  <c r="G335" s="1"/>
  <c r="E336" l="1"/>
  <c r="C336" s="1"/>
  <c r="F336" l="1"/>
  <c r="G336" s="1"/>
  <c r="E337" l="1"/>
  <c r="C337" s="1"/>
  <c r="F337" l="1"/>
  <c r="G337" s="1"/>
  <c r="E338" l="1"/>
  <c r="C338" s="1"/>
  <c r="F338" l="1"/>
  <c r="G338" s="1"/>
  <c r="E339" l="1"/>
  <c r="C339" s="1"/>
  <c r="F339" l="1"/>
  <c r="G339" s="1"/>
  <c r="E340" l="1"/>
  <c r="C340" s="1"/>
  <c r="F340" l="1"/>
  <c r="G340" s="1"/>
  <c r="E341" l="1"/>
  <c r="C341" s="1"/>
  <c r="F341" l="1"/>
  <c r="G341" s="1"/>
  <c r="E342" l="1"/>
  <c r="C342" s="1"/>
  <c r="F342" l="1"/>
  <c r="G342" s="1"/>
  <c r="E343" l="1"/>
  <c r="C343" s="1"/>
  <c r="F343" l="1"/>
  <c r="G343" s="1"/>
  <c r="E344" l="1"/>
  <c r="C344" s="1"/>
  <c r="F344" l="1"/>
  <c r="G344" s="1"/>
  <c r="E345" l="1"/>
  <c r="C345" s="1"/>
  <c r="F345" l="1"/>
  <c r="G345" s="1"/>
  <c r="E346" l="1"/>
  <c r="C346" s="1"/>
  <c r="F346" l="1"/>
  <c r="G346" s="1"/>
  <c r="E347" l="1"/>
  <c r="C347" s="1"/>
  <c r="F347" l="1"/>
  <c r="G347" s="1"/>
  <c r="E348" l="1"/>
  <c r="C348" s="1"/>
  <c r="F348" l="1"/>
  <c r="G348" s="1"/>
  <c r="E349" l="1"/>
  <c r="C349" s="1"/>
  <c r="F349" l="1"/>
  <c r="G349" s="1"/>
  <c r="E350" l="1"/>
  <c r="C350" s="1"/>
  <c r="F350" l="1"/>
  <c r="G350" s="1"/>
  <c r="E351" l="1"/>
  <c r="C351" s="1"/>
  <c r="F351" l="1"/>
  <c r="G351" s="1"/>
  <c r="E352" l="1"/>
  <c r="C352" s="1"/>
  <c r="F352" l="1"/>
  <c r="G352" s="1"/>
  <c r="E353" l="1"/>
  <c r="C353" s="1"/>
  <c r="F353" l="1"/>
  <c r="G353" s="1"/>
  <c r="E354" l="1"/>
  <c r="C354" s="1"/>
  <c r="F354" l="1"/>
  <c r="G354" s="1"/>
  <c r="E355" l="1"/>
  <c r="C355" s="1"/>
  <c r="F355" l="1"/>
  <c r="G355" s="1"/>
  <c r="E356" l="1"/>
  <c r="C356" s="1"/>
  <c r="F356" l="1"/>
  <c r="G356" s="1"/>
  <c r="E357" l="1"/>
  <c r="C357" s="1"/>
  <c r="F357" l="1"/>
  <c r="G357" s="1"/>
  <c r="E358" l="1"/>
  <c r="C358" s="1"/>
  <c r="F358" l="1"/>
  <c r="G358" s="1"/>
  <c r="E359" l="1"/>
  <c r="C359" s="1"/>
  <c r="F359" l="1"/>
  <c r="G359" s="1"/>
  <c r="E360" l="1"/>
  <c r="C360" s="1"/>
  <c r="F360" l="1"/>
  <c r="G360" s="1"/>
  <c r="E361" l="1"/>
  <c r="C361" s="1"/>
  <c r="F361" l="1"/>
  <c r="G361" s="1"/>
  <c r="E362" l="1"/>
  <c r="C362" s="1"/>
  <c r="F362" l="1"/>
  <c r="G362" s="1"/>
  <c r="E363" l="1"/>
  <c r="C363" s="1"/>
  <c r="F363" l="1"/>
  <c r="G363" s="1"/>
  <c r="E364" l="1"/>
  <c r="C364" s="1"/>
  <c r="F364" l="1"/>
  <c r="G364" s="1"/>
  <c r="E365" l="1"/>
  <c r="C365" s="1"/>
  <c r="F365" l="1"/>
  <c r="G365" s="1"/>
  <c r="E366" l="1"/>
  <c r="C366" s="1"/>
  <c r="F366" l="1"/>
  <c r="G366" s="1"/>
  <c r="E367" l="1"/>
  <c r="C367" s="1"/>
  <c r="F367" l="1"/>
  <c r="G367" s="1"/>
  <c r="E368" l="1"/>
  <c r="C368" s="1"/>
  <c r="F368" l="1"/>
  <c r="G368" s="1"/>
  <c r="E369" l="1"/>
  <c r="C369" s="1"/>
  <c r="F369" l="1"/>
  <c r="G369" s="1"/>
  <c r="E370" l="1"/>
  <c r="C370" s="1"/>
  <c r="F370" l="1"/>
  <c r="G370" s="1"/>
  <c r="E371" l="1"/>
  <c r="C371" s="1"/>
  <c r="F371" l="1"/>
  <c r="G371" s="1"/>
  <c r="E372" l="1"/>
  <c r="C372" s="1"/>
  <c r="F372" l="1"/>
  <c r="G372" s="1"/>
  <c r="E373" l="1"/>
  <c r="C373" s="1"/>
  <c r="F373" l="1"/>
  <c r="G373" s="1"/>
  <c r="E374" l="1"/>
  <c r="C374" s="1"/>
  <c r="F374" l="1"/>
  <c r="G374" s="1"/>
  <c r="C13" s="1"/>
  <c r="D13" l="1"/>
  <c r="E13"/>
  <c r="F13"/>
</calcChain>
</file>

<file path=xl/sharedStrings.xml><?xml version="1.0" encoding="utf-8"?>
<sst xmlns="http://schemas.openxmlformats.org/spreadsheetml/2006/main" count="70" uniqueCount="34">
  <si>
    <t>Harmonogram amortyzacji</t>
  </si>
  <si>
    <t>Cena zakupu</t>
  </si>
  <si>
    <t>Kwota sfinansowana</t>
  </si>
  <si>
    <t>Roczna stawka procentowa</t>
  </si>
  <si>
    <t>Okres (w latach)</t>
  </si>
  <si>
    <t>Rata miesięczna</t>
  </si>
  <si>
    <t>Data pożyczki</t>
  </si>
  <si>
    <t>Data</t>
  </si>
  <si>
    <t>Płatność</t>
  </si>
  <si>
    <t>Odsetki</t>
  </si>
  <si>
    <t>Kwota główna</t>
  </si>
  <si>
    <t>Saldo</t>
  </si>
  <si>
    <t>Sumy</t>
  </si>
  <si>
    <t>Dane wprowadzane przez użytkownika</t>
  </si>
  <si>
    <t>Zaliczka</t>
  </si>
  <si>
    <t>Stopa początkowa</t>
  </si>
  <si>
    <t>Obliczona płatność</t>
  </si>
  <si>
    <t>Roczna stawka oprocentowania</t>
  </si>
  <si>
    <t>Dodatkowa płatność</t>
  </si>
  <si>
    <t>Spóźn_dni</t>
  </si>
  <si>
    <t>Spóźn_data</t>
  </si>
  <si>
    <t>Opr_data</t>
  </si>
  <si>
    <t>Opr_stopa</t>
  </si>
  <si>
    <t>Dod_początek</t>
  </si>
  <si>
    <t>Dod_koniec</t>
  </si>
  <si>
    <t>Dod_kwota</t>
  </si>
  <si>
    <t>Amortyzacja karty kredytowej</t>
  </si>
  <si>
    <t>Saldo początkowe</t>
  </si>
  <si>
    <t>Data początkowa</t>
  </si>
  <si>
    <t>Miesięczna stopa procentowa</t>
  </si>
  <si>
    <t>Minimalny procent płatności</t>
  </si>
  <si>
    <t>Minimalna kwota płatności</t>
  </si>
  <si>
    <t>Zaokrąglanie płatności</t>
  </si>
  <si>
    <t>Minimalna płatność</t>
  </si>
</sst>
</file>

<file path=xl/styles.xml><?xml version="1.0" encoding="utf-8"?>
<styleSheet xmlns="http://schemas.openxmlformats.org/spreadsheetml/2006/main">
  <numFmts count="6">
    <numFmt numFmtId="8" formatCode="#,##0.00\ &quot;zł&quot;;[Red]\-#,##0.00\ &quot;zł&quot;"/>
    <numFmt numFmtId="164" formatCode="&quot;$&quot;#,##0.00_);[Red]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* #,##0_);_(* \(#,##0\);_(* &quot;-&quot;??_);_(@_)"/>
    <numFmt numFmtId="168" formatCode="0.000%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ck">
        <color auto="1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ck">
        <color auto="1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auto="1"/>
      </left>
      <right style="thin">
        <color theme="0" tint="-0.249977111117893"/>
      </right>
      <top style="thin">
        <color theme="0" tint="-0.249977111117893"/>
      </top>
      <bottom/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14" fontId="0" fillId="0" borderId="0" xfId="0" applyNumberFormat="1"/>
    <xf numFmtId="166" fontId="0" fillId="0" borderId="0" xfId="1" applyFont="1"/>
    <xf numFmtId="166" fontId="0" fillId="2" borderId="0" xfId="1" applyFont="1" applyFill="1"/>
    <xf numFmtId="10" fontId="0" fillId="2" borderId="0" xfId="3" applyNumberFormat="1" applyFont="1" applyFill="1"/>
    <xf numFmtId="14" fontId="0" fillId="2" borderId="0" xfId="0" applyNumberFormat="1" applyFill="1"/>
    <xf numFmtId="0" fontId="3" fillId="0" borderId="0" xfId="0" applyFont="1"/>
    <xf numFmtId="166" fontId="0" fillId="0" borderId="0" xfId="1" applyFont="1" applyFill="1"/>
    <xf numFmtId="0" fontId="0" fillId="0" borderId="1" xfId="0" applyBorder="1"/>
    <xf numFmtId="166" fontId="0" fillId="2" borderId="1" xfId="1" applyFont="1" applyFill="1" applyBorder="1"/>
    <xf numFmtId="166" fontId="0" fillId="0" borderId="1" xfId="1" applyFont="1" applyBorder="1"/>
    <xf numFmtId="10" fontId="0" fillId="2" borderId="1" xfId="3" applyNumberFormat="1" applyFont="1" applyFill="1" applyBorder="1"/>
    <xf numFmtId="167" fontId="0" fillId="2" borderId="1" xfId="1" applyNumberFormat="1" applyFont="1" applyFill="1" applyBorder="1"/>
    <xf numFmtId="164" fontId="0" fillId="0" borderId="1" xfId="0" applyNumberFormat="1" applyBorder="1"/>
    <xf numFmtId="14" fontId="0" fillId="2" borderId="1" xfId="0" applyNumberFormat="1" applyFill="1" applyBorder="1"/>
    <xf numFmtId="0" fontId="2" fillId="4" borderId="1" xfId="0" applyFont="1" applyFill="1" applyBorder="1" applyAlignment="1">
      <alignment horizontal="center"/>
    </xf>
    <xf numFmtId="0" fontId="0" fillId="3" borderId="1" xfId="0" applyFill="1" applyBorder="1"/>
    <xf numFmtId="14" fontId="0" fillId="0" borderId="1" xfId="0" applyNumberFormat="1" applyBorder="1"/>
    <xf numFmtId="0" fontId="6" fillId="0" borderId="0" xfId="0" applyFont="1"/>
    <xf numFmtId="9" fontId="0" fillId="3" borderId="1" xfId="3" applyFont="1" applyFill="1" applyBorder="1"/>
    <xf numFmtId="166" fontId="0" fillId="0" borderId="1" xfId="1" applyFont="1" applyFill="1" applyBorder="1"/>
    <xf numFmtId="14" fontId="4" fillId="0" borderId="1" xfId="0" applyNumberFormat="1" applyFont="1" applyFill="1" applyBorder="1"/>
    <xf numFmtId="10" fontId="4" fillId="0" borderId="1" xfId="3" applyNumberFormat="1" applyFont="1" applyFill="1" applyBorder="1"/>
    <xf numFmtId="166" fontId="4" fillId="0" borderId="1" xfId="1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4" fontId="0" fillId="0" borderId="6" xfId="0" applyNumberFormat="1" applyFill="1" applyBorder="1"/>
    <xf numFmtId="10" fontId="4" fillId="0" borderId="7" xfId="3" applyNumberFormat="1" applyFont="1" applyFill="1" applyBorder="1"/>
    <xf numFmtId="14" fontId="0" fillId="0" borderId="12" xfId="0" applyNumberFormat="1" applyFill="1" applyBorder="1"/>
    <xf numFmtId="14" fontId="0" fillId="0" borderId="1" xfId="1" applyNumberFormat="1" applyFont="1" applyFill="1" applyBorder="1"/>
    <xf numFmtId="166" fontId="0" fillId="0" borderId="7" xfId="1" applyFont="1" applyFill="1" applyBorder="1"/>
    <xf numFmtId="167" fontId="0" fillId="0" borderId="7" xfId="1" applyNumberFormat="1" applyFont="1" applyFill="1" applyBorder="1"/>
    <xf numFmtId="0" fontId="0" fillId="0" borderId="12" xfId="0" applyFill="1" applyBorder="1"/>
    <xf numFmtId="0" fontId="0" fillId="0" borderId="7" xfId="0" applyFill="1" applyBorder="1"/>
    <xf numFmtId="0" fontId="0" fillId="0" borderId="6" xfId="0" applyFill="1" applyBorder="1"/>
    <xf numFmtId="14" fontId="0" fillId="0" borderId="8" xfId="0" applyNumberFormat="1" applyFill="1" applyBorder="1"/>
    <xf numFmtId="10" fontId="4" fillId="0" borderId="10" xfId="3" applyNumberFormat="1" applyFont="1" applyFill="1" applyBorder="1"/>
    <xf numFmtId="0" fontId="0" fillId="0" borderId="13" xfId="0" applyFill="1" applyBorder="1"/>
    <xf numFmtId="166" fontId="0" fillId="0" borderId="9" xfId="1" applyFont="1" applyFill="1" applyBorder="1"/>
    <xf numFmtId="0" fontId="0" fillId="0" borderId="10" xfId="0" applyFill="1" applyBorder="1"/>
    <xf numFmtId="0" fontId="0" fillId="0" borderId="8" xfId="0" applyFill="1" applyBorder="1"/>
    <xf numFmtId="167" fontId="0" fillId="0" borderId="10" xfId="1" applyNumberFormat="1" applyFont="1" applyFill="1" applyBorder="1"/>
    <xf numFmtId="168" fontId="0" fillId="2" borderId="1" xfId="0" applyNumberFormat="1" applyFill="1" applyBorder="1"/>
    <xf numFmtId="0" fontId="2" fillId="4" borderId="1" xfId="0" applyFont="1" applyFill="1" applyBorder="1" applyAlignment="1">
      <alignment horizontal="center" wrapText="1"/>
    </xf>
    <xf numFmtId="14" fontId="0" fillId="0" borderId="1" xfId="0" applyNumberFormat="1" applyFill="1" applyBorder="1"/>
    <xf numFmtId="0" fontId="0" fillId="0" borderId="1" xfId="0" applyBorder="1"/>
    <xf numFmtId="0" fontId="5" fillId="0" borderId="0" xfId="0" quotePrefix="1" applyFont="1" applyAlignment="1">
      <alignment horizontal="left"/>
    </xf>
    <xf numFmtId="0" fontId="0" fillId="0" borderId="1" xfId="0" quotePrefix="1" applyBorder="1" applyAlignment="1">
      <alignment horizontal="left"/>
    </xf>
    <xf numFmtId="8" fontId="0" fillId="0" borderId="1" xfId="0" applyNumberFormat="1" applyBorder="1"/>
    <xf numFmtId="8" fontId="0" fillId="2" borderId="1" xfId="2" applyNumberFormat="1" applyFont="1" applyFill="1" applyBorder="1"/>
    <xf numFmtId="8" fontId="0" fillId="3" borderId="1" xfId="0" applyNumberFormat="1" applyFill="1" applyBorder="1"/>
    <xf numFmtId="8" fontId="0" fillId="0" borderId="1" xfId="2" applyNumberFormat="1" applyFont="1" applyBorder="1"/>
    <xf numFmtId="0" fontId="2" fillId="0" borderId="2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/>
    <xf numFmtId="0" fontId="6" fillId="0" borderId="0" xfId="0" quotePrefix="1" applyFont="1" applyAlignment="1">
      <alignment horizontal="left"/>
    </xf>
    <xf numFmtId="0" fontId="2" fillId="0" borderId="0" xfId="0" quotePrefix="1" applyFont="1" applyAlignment="1">
      <alignment horizontal="center"/>
    </xf>
    <xf numFmtId="0" fontId="2" fillId="4" borderId="1" xfId="0" quotePrefix="1" applyFont="1" applyFill="1" applyBorder="1" applyAlignment="1">
      <alignment horizontal="center"/>
    </xf>
    <xf numFmtId="3" fontId="0" fillId="0" borderId="1" xfId="1" applyNumberFormat="1" applyFont="1" applyBorder="1"/>
    <xf numFmtId="0" fontId="2" fillId="0" borderId="3" xfId="0" quotePrefix="1" applyFont="1" applyBorder="1" applyAlignment="1">
      <alignment horizontal="center"/>
    </xf>
    <xf numFmtId="0" fontId="2" fillId="0" borderId="5" xfId="0" quotePrefix="1" applyFont="1" applyBorder="1" applyAlignment="1">
      <alignment horizontal="center"/>
    </xf>
    <xf numFmtId="0" fontId="2" fillId="0" borderId="11" xfId="0" quotePrefix="1" applyFont="1" applyBorder="1" applyAlignment="1">
      <alignment horizontal="center"/>
    </xf>
  </cellXfs>
  <cellStyles count="4">
    <cellStyle name="Dziesiętny" xfId="1" builtinId="3"/>
    <cellStyle name="Normalny" xfId="0" builtinId="0"/>
    <cellStyle name="Procentowy" xfId="3" builtinId="5"/>
    <cellStyle name="Walutowy" xfId="2" builtinId="4"/>
  </cellStyles>
  <dxfs count="23">
    <dxf>
      <numFmt numFmtId="167" formatCode="_(* #,##0_);_(* \(#,##0\);_(* &quot;-&quot;??_);_(@_)"/>
      <fill>
        <patternFill patternType="none">
          <fgColor indexed="64"/>
          <bgColor indexed="65"/>
        </patternFill>
      </fill>
      <border diagonalUp="0" diagonalDown="0" outline="0">
        <left style="thin">
          <color theme="0" tint="-0.249977111117893"/>
        </left>
        <right/>
        <top style="thin">
          <color theme="0" tint="-0.249977111117893"/>
        </top>
        <bottom style="thin">
          <color theme="0" tint="-0.249977111117893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top style="thin">
          <color theme="0" tint="-0.249977111117893"/>
        </top>
        <vertical/>
        <horizontal/>
      </border>
    </dxf>
    <dxf>
      <border diagonalUp="0" diagonalDown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ill>
        <patternFill patternType="none">
          <fgColor indexed="64"/>
          <bgColor indexed="65"/>
        </patternFill>
      </fill>
    </dxf>
    <dxf>
      <border>
        <bottom style="thin">
          <color theme="0" tint="-0.249977111117893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  <border diagonalUp="0" diagonalDown="0">
        <left style="thin">
          <color theme="0" tint="-0.249977111117893"/>
        </left>
        <right style="thin">
          <color theme="0" tint="-0.249977111117893"/>
        </right>
        <top/>
        <bottom/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theme="0" tint="-0.249977111117893"/>
        </left>
        <right/>
        <top style="thin">
          <color theme="0" tint="-0.249977111117893"/>
        </top>
        <bottom style="thin">
          <color theme="0" tint="-0.249977111117893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ck">
          <color auto="1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top style="thin">
          <color theme="0" tint="-0.249977111117893"/>
        </top>
        <vertical/>
        <horizontal/>
      </border>
    </dxf>
    <dxf>
      <border diagonalUp="0" diagonalDown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ill>
        <patternFill patternType="none">
          <fgColor indexed="64"/>
          <bgColor indexed="65"/>
        </patternFill>
      </fill>
    </dxf>
    <dxf>
      <border>
        <bottom style="thin">
          <color theme="0" tint="-0.249977111117893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  <border diagonalUp="0" diagonalDown="0">
        <left style="thin">
          <color theme="0" tint="-0.249977111117893"/>
        </left>
        <right style="thin">
          <color theme="0" tint="-0.249977111117893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numFmt numFmtId="14" formatCode="0.00%"/>
      <fill>
        <patternFill patternType="none">
          <fgColor indexed="64"/>
          <bgColor indexed="65"/>
        </patternFill>
      </fill>
      <border diagonalUp="0" diagonalDown="0" outline="0">
        <left style="thin">
          <color theme="0" tint="-0.249977111117893"/>
        </left>
        <right/>
        <top style="thin">
          <color theme="0" tint="-0.249977111117893"/>
        </top>
        <bottom style="thin">
          <color theme="0" tint="-0.249977111117893"/>
        </bottom>
      </border>
    </dxf>
    <dxf>
      <numFmt numFmtId="169" formatCode="m/d/yyyy"/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top style="thin">
          <color theme="0" tint="-0.249977111117893"/>
        </top>
        <vertical/>
        <horizontal/>
      </border>
    </dxf>
    <dxf>
      <border diagonalUp="0" diagonalDown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ill>
        <patternFill patternType="none">
          <fgColor indexed="64"/>
          <bgColor indexed="65"/>
        </patternFill>
      </fill>
    </dxf>
    <dxf>
      <border>
        <bottom style="thin">
          <color theme="0" tint="-0.249977111117893"/>
        </bottom>
        <vertical/>
        <horizontal/>
      </border>
    </dxf>
    <dxf>
      <font>
        <b/>
      </font>
      <alignment horizontal="center" vertical="bottom" textRotation="0" wrapText="0" indent="0" relativeIndent="255" justifyLastLine="0" shrinkToFit="0" mergeCell="0" readingOrder="0"/>
      <border diagonalUp="0" diagonalDown="0">
        <left style="thin">
          <color theme="0" tint="-0.249977111117893"/>
        </left>
        <right style="thin">
          <color theme="0" tint="-0.249977111117893"/>
        </right>
        <top/>
        <bottom/>
      </border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blStopa" displayName="tblStopa" ref="D1:E10" totalsRowShown="0" headerRowDxfId="21" dataDxfId="19" headerRowBorderDxfId="20" tableBorderDxfId="18" totalsRowBorderDxfId="17">
  <tableColumns count="2">
    <tableColumn id="1" name="Opr_data" dataDxfId="16"/>
    <tableColumn id="2" name="Opr_stopa" dataDxfId="15"/>
  </tableColumns>
  <tableStyleInfo name="TableStyleMedium9" showFirstColumn="0" showLastColumn="0" showRowStripes="0" showColumnStripes="0"/>
</table>
</file>

<file path=xl/tables/table2.xml><?xml version="1.0" encoding="utf-8"?>
<table xmlns="http://schemas.openxmlformats.org/spreadsheetml/2006/main" id="2" name="tblDod" displayName="tblDod" ref="F1:H10" totalsRowShown="0" headerRowDxfId="14" dataDxfId="12" headerRowBorderDxfId="13" tableBorderDxfId="11" totalsRowBorderDxfId="10">
  <tableColumns count="3">
    <tableColumn id="1" name="Dod_początek" dataDxfId="9"/>
    <tableColumn id="2" name="Dod_koniec" dataDxfId="8"/>
    <tableColumn id="3" name="Dod_kwota" dataDxfId="7"/>
  </tableColumns>
  <tableStyleInfo name="TableStyleMedium14" showFirstColumn="0" showLastColumn="0" showRowStripes="0" showColumnStripes="0"/>
</table>
</file>

<file path=xl/tables/table3.xml><?xml version="1.0" encoding="utf-8"?>
<table xmlns="http://schemas.openxmlformats.org/spreadsheetml/2006/main" id="3" name="tblSpóźn" displayName="tblSpóźn" ref="I1:J10" totalsRowShown="0" headerRowDxfId="6" dataDxfId="4" headerRowBorderDxfId="5" tableBorderDxfId="3" totalsRowBorderDxfId="2">
  <tableColumns count="2">
    <tableColumn id="1" name="Spóźn_data" dataDxfId="1"/>
    <tableColumn id="2" name="Spóźn_dni" dataDxfId="0"/>
  </tableColumns>
  <tableStyleInfo name="TableStyleMedium10" showFirstColumn="0" showLastColumn="0" showRowStripes="0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400"/>
  <sheetViews>
    <sheetView showGridLines="0" workbookViewId="0">
      <selection activeCell="D15" sqref="D15"/>
    </sheetView>
  </sheetViews>
  <sheetFormatPr defaultRowHeight="15"/>
  <cols>
    <col min="1" max="1" width="25.85546875" customWidth="1"/>
    <col min="2" max="2" width="12.5703125" bestFit="1" customWidth="1"/>
    <col min="3" max="3" width="11.85546875" bestFit="1" customWidth="1"/>
    <col min="4" max="4" width="13.5703125" customWidth="1"/>
    <col min="5" max="5" width="12.5703125" bestFit="1" customWidth="1"/>
  </cols>
  <sheetData>
    <row r="1" spans="1:5" ht="18.75">
      <c r="A1" s="47" t="s">
        <v>0</v>
      </c>
    </row>
    <row r="2" spans="1:5" ht="37.5" customHeight="1">
      <c r="A2" s="53" t="s">
        <v>13</v>
      </c>
      <c r="B2" s="54"/>
    </row>
    <row r="3" spans="1:5">
      <c r="A3" s="48" t="s">
        <v>1</v>
      </c>
      <c r="B3" s="50">
        <v>225000</v>
      </c>
    </row>
    <row r="4" spans="1:5">
      <c r="A4" s="48" t="s">
        <v>14</v>
      </c>
      <c r="B4" s="9">
        <f>Cena_zakupu*0.2</f>
        <v>45000</v>
      </c>
    </row>
    <row r="5" spans="1:5">
      <c r="A5" s="48" t="s">
        <v>2</v>
      </c>
      <c r="B5" s="10">
        <f>Cena_zakupu-Zaliczka</f>
        <v>180000</v>
      </c>
    </row>
    <row r="6" spans="1:5">
      <c r="A6" s="8"/>
      <c r="B6" s="8"/>
    </row>
    <row r="7" spans="1:5">
      <c r="A7" s="48" t="s">
        <v>3</v>
      </c>
      <c r="B7" s="11">
        <v>5.8999999999999997E-2</v>
      </c>
    </row>
    <row r="8" spans="1:5">
      <c r="A8" s="48" t="s">
        <v>4</v>
      </c>
      <c r="B8" s="12">
        <v>30</v>
      </c>
    </row>
    <row r="9" spans="1:5">
      <c r="A9" s="48" t="s">
        <v>5</v>
      </c>
      <c r="B9" s="49">
        <f>-ROUND(PMT(Stopa/12,Okres*12,Kwota_sfinansowana),2)</f>
        <v>1067.6500000000001</v>
      </c>
    </row>
    <row r="10" spans="1:5">
      <c r="A10" s="48" t="s">
        <v>6</v>
      </c>
      <c r="B10" s="14">
        <v>39156</v>
      </c>
    </row>
    <row r="12" spans="1:5">
      <c r="A12" s="15" t="s">
        <v>7</v>
      </c>
      <c r="B12" s="15" t="s">
        <v>8</v>
      </c>
      <c r="C12" s="15" t="s">
        <v>9</v>
      </c>
      <c r="D12" s="15" t="s">
        <v>10</v>
      </c>
      <c r="E12" s="15" t="s">
        <v>11</v>
      </c>
    </row>
    <row r="13" spans="1:5">
      <c r="A13" s="16" t="s">
        <v>12</v>
      </c>
      <c r="B13" s="51">
        <f>SUM(B14:B374)</f>
        <v>384354.00000000169</v>
      </c>
      <c r="C13" s="51">
        <f t="shared" ref="C13:D13" si="0">SUM(C14:C374)</f>
        <v>204349.92999999988</v>
      </c>
      <c r="D13" s="51">
        <f t="shared" si="0"/>
        <v>180004.07000000009</v>
      </c>
      <c r="E13" s="16"/>
    </row>
    <row r="14" spans="1:5">
      <c r="A14" s="17">
        <f>Data_pożyczki</f>
        <v>39156</v>
      </c>
      <c r="B14" s="13"/>
      <c r="C14" s="8"/>
      <c r="D14" s="8"/>
      <c r="E14" s="52">
        <f>Kwota_sfinansowana</f>
        <v>180000</v>
      </c>
    </row>
    <row r="15" spans="1:5">
      <c r="A15" s="17">
        <f>DATE(YEAR(A14),MONTH(A14)+1,DAY(A14))</f>
        <v>39187</v>
      </c>
      <c r="B15" s="10">
        <f t="shared" ref="B15:B78" si="1">Rata_miesięczna</f>
        <v>1067.6500000000001</v>
      </c>
      <c r="C15" s="10">
        <f>ROUND(E14*Stopa/12,2)</f>
        <v>885</v>
      </c>
      <c r="D15" s="10">
        <f>B15-C15</f>
        <v>182.65000000000009</v>
      </c>
      <c r="E15" s="10">
        <f>E14-D15</f>
        <v>179817.35</v>
      </c>
    </row>
    <row r="16" spans="1:5">
      <c r="A16" s="17">
        <f t="shared" ref="A16:A79" si="2">DATE(YEAR(A15),MONTH(A15)+1,DAY(A15))</f>
        <v>39217</v>
      </c>
      <c r="B16" s="10">
        <f t="shared" si="1"/>
        <v>1067.6500000000001</v>
      </c>
      <c r="C16" s="10">
        <f t="shared" ref="C15:C78" si="3">ROUND(E15*Stopa/12,2)</f>
        <v>884.1</v>
      </c>
      <c r="D16" s="10">
        <f t="shared" ref="D16:D79" si="4">B16-C16</f>
        <v>183.55000000000007</v>
      </c>
      <c r="E16" s="10">
        <f t="shared" ref="E16:E79" si="5">E15-D16</f>
        <v>179633.80000000002</v>
      </c>
    </row>
    <row r="17" spans="1:5">
      <c r="A17" s="17">
        <f t="shared" si="2"/>
        <v>39248</v>
      </c>
      <c r="B17" s="10">
        <f t="shared" si="1"/>
        <v>1067.6500000000001</v>
      </c>
      <c r="C17" s="10">
        <f t="shared" si="3"/>
        <v>883.2</v>
      </c>
      <c r="D17" s="10">
        <f t="shared" si="4"/>
        <v>184.45000000000005</v>
      </c>
      <c r="E17" s="10">
        <f t="shared" si="5"/>
        <v>179449.35</v>
      </c>
    </row>
    <row r="18" spans="1:5">
      <c r="A18" s="17">
        <f t="shared" si="2"/>
        <v>39278</v>
      </c>
      <c r="B18" s="10">
        <f t="shared" si="1"/>
        <v>1067.6500000000001</v>
      </c>
      <c r="C18" s="10">
        <f t="shared" si="3"/>
        <v>882.29</v>
      </c>
      <c r="D18" s="10">
        <f t="shared" si="4"/>
        <v>185.36000000000013</v>
      </c>
      <c r="E18" s="10">
        <f t="shared" si="5"/>
        <v>179263.99000000002</v>
      </c>
    </row>
    <row r="19" spans="1:5" hidden="1">
      <c r="A19" s="17">
        <f t="shared" si="2"/>
        <v>39309</v>
      </c>
      <c r="B19" s="10">
        <f t="shared" si="1"/>
        <v>1067.6500000000001</v>
      </c>
      <c r="C19" s="10">
        <f t="shared" si="3"/>
        <v>881.38</v>
      </c>
      <c r="D19" s="10">
        <f t="shared" si="4"/>
        <v>186.2700000000001</v>
      </c>
      <c r="E19" s="10">
        <f t="shared" si="5"/>
        <v>179077.72000000003</v>
      </c>
    </row>
    <row r="20" spans="1:5" hidden="1">
      <c r="A20" s="17">
        <f t="shared" si="2"/>
        <v>39340</v>
      </c>
      <c r="B20" s="10">
        <f t="shared" si="1"/>
        <v>1067.6500000000001</v>
      </c>
      <c r="C20" s="10">
        <f t="shared" si="3"/>
        <v>880.47</v>
      </c>
      <c r="D20" s="10">
        <f t="shared" si="4"/>
        <v>187.18000000000006</v>
      </c>
      <c r="E20" s="10">
        <f t="shared" si="5"/>
        <v>178890.54000000004</v>
      </c>
    </row>
    <row r="21" spans="1:5" hidden="1">
      <c r="A21" s="17">
        <f t="shared" si="2"/>
        <v>39370</v>
      </c>
      <c r="B21" s="10">
        <f t="shared" si="1"/>
        <v>1067.6500000000001</v>
      </c>
      <c r="C21" s="10">
        <f t="shared" si="3"/>
        <v>879.55</v>
      </c>
      <c r="D21" s="10">
        <f t="shared" si="4"/>
        <v>188.10000000000014</v>
      </c>
      <c r="E21" s="10">
        <f t="shared" si="5"/>
        <v>178702.44000000003</v>
      </c>
    </row>
    <row r="22" spans="1:5" hidden="1">
      <c r="A22" s="17">
        <f t="shared" si="2"/>
        <v>39401</v>
      </c>
      <c r="B22" s="10">
        <f t="shared" si="1"/>
        <v>1067.6500000000001</v>
      </c>
      <c r="C22" s="10">
        <f t="shared" si="3"/>
        <v>878.62</v>
      </c>
      <c r="D22" s="10">
        <f t="shared" si="4"/>
        <v>189.03000000000009</v>
      </c>
      <c r="E22" s="10">
        <f t="shared" si="5"/>
        <v>178513.41000000003</v>
      </c>
    </row>
    <row r="23" spans="1:5" hidden="1">
      <c r="A23" s="17">
        <f t="shared" si="2"/>
        <v>39431</v>
      </c>
      <c r="B23" s="10">
        <f t="shared" si="1"/>
        <v>1067.6500000000001</v>
      </c>
      <c r="C23" s="10">
        <f t="shared" si="3"/>
        <v>877.69</v>
      </c>
      <c r="D23" s="10">
        <f t="shared" si="4"/>
        <v>189.96000000000004</v>
      </c>
      <c r="E23" s="10">
        <f t="shared" si="5"/>
        <v>178323.45000000004</v>
      </c>
    </row>
    <row r="24" spans="1:5" hidden="1">
      <c r="A24" s="17">
        <f t="shared" si="2"/>
        <v>39462</v>
      </c>
      <c r="B24" s="10">
        <f t="shared" si="1"/>
        <v>1067.6500000000001</v>
      </c>
      <c r="C24" s="10">
        <f t="shared" si="3"/>
        <v>876.76</v>
      </c>
      <c r="D24" s="10">
        <f t="shared" si="4"/>
        <v>190.8900000000001</v>
      </c>
      <c r="E24" s="10">
        <f t="shared" si="5"/>
        <v>178132.56000000003</v>
      </c>
    </row>
    <row r="25" spans="1:5" hidden="1">
      <c r="A25" s="17">
        <f t="shared" si="2"/>
        <v>39493</v>
      </c>
      <c r="B25" s="10">
        <f t="shared" si="1"/>
        <v>1067.6500000000001</v>
      </c>
      <c r="C25" s="10">
        <f t="shared" si="3"/>
        <v>875.82</v>
      </c>
      <c r="D25" s="10">
        <f t="shared" si="4"/>
        <v>191.83000000000004</v>
      </c>
      <c r="E25" s="10">
        <f t="shared" si="5"/>
        <v>177940.73000000004</v>
      </c>
    </row>
    <row r="26" spans="1:5" hidden="1">
      <c r="A26" s="17">
        <f t="shared" si="2"/>
        <v>39522</v>
      </c>
      <c r="B26" s="10">
        <f t="shared" si="1"/>
        <v>1067.6500000000001</v>
      </c>
      <c r="C26" s="10">
        <f t="shared" si="3"/>
        <v>874.88</v>
      </c>
      <c r="D26" s="10">
        <f t="shared" si="4"/>
        <v>192.7700000000001</v>
      </c>
      <c r="E26" s="10">
        <f t="shared" si="5"/>
        <v>177747.96000000005</v>
      </c>
    </row>
    <row r="27" spans="1:5" hidden="1">
      <c r="A27" s="17">
        <f t="shared" si="2"/>
        <v>39553</v>
      </c>
      <c r="B27" s="10">
        <f t="shared" si="1"/>
        <v>1067.6500000000001</v>
      </c>
      <c r="C27" s="10">
        <f t="shared" si="3"/>
        <v>873.93</v>
      </c>
      <c r="D27" s="10">
        <f t="shared" si="4"/>
        <v>193.72000000000014</v>
      </c>
      <c r="E27" s="10">
        <f t="shared" si="5"/>
        <v>177554.24000000005</v>
      </c>
    </row>
    <row r="28" spans="1:5" hidden="1">
      <c r="A28" s="17">
        <f t="shared" si="2"/>
        <v>39583</v>
      </c>
      <c r="B28" s="10">
        <f t="shared" si="1"/>
        <v>1067.6500000000001</v>
      </c>
      <c r="C28" s="10">
        <f t="shared" si="3"/>
        <v>872.98</v>
      </c>
      <c r="D28" s="10">
        <f t="shared" si="4"/>
        <v>194.67000000000007</v>
      </c>
      <c r="E28" s="10">
        <f t="shared" si="5"/>
        <v>177359.57000000004</v>
      </c>
    </row>
    <row r="29" spans="1:5" hidden="1">
      <c r="A29" s="17">
        <f t="shared" si="2"/>
        <v>39614</v>
      </c>
      <c r="B29" s="10">
        <f t="shared" si="1"/>
        <v>1067.6500000000001</v>
      </c>
      <c r="C29" s="10">
        <f t="shared" si="3"/>
        <v>872.02</v>
      </c>
      <c r="D29" s="10">
        <f t="shared" si="4"/>
        <v>195.63000000000011</v>
      </c>
      <c r="E29" s="10">
        <f t="shared" si="5"/>
        <v>177163.94000000003</v>
      </c>
    </row>
    <row r="30" spans="1:5" hidden="1">
      <c r="A30" s="17">
        <f t="shared" si="2"/>
        <v>39644</v>
      </c>
      <c r="B30" s="10">
        <f t="shared" si="1"/>
        <v>1067.6500000000001</v>
      </c>
      <c r="C30" s="10">
        <f t="shared" si="3"/>
        <v>871.06</v>
      </c>
      <c r="D30" s="10">
        <f t="shared" si="4"/>
        <v>196.59000000000015</v>
      </c>
      <c r="E30" s="10">
        <f t="shared" si="5"/>
        <v>176967.35000000003</v>
      </c>
    </row>
    <row r="31" spans="1:5" hidden="1">
      <c r="A31" s="17">
        <f t="shared" si="2"/>
        <v>39675</v>
      </c>
      <c r="B31" s="10">
        <f t="shared" si="1"/>
        <v>1067.6500000000001</v>
      </c>
      <c r="C31" s="10">
        <f t="shared" si="3"/>
        <v>870.09</v>
      </c>
      <c r="D31" s="10">
        <f t="shared" si="4"/>
        <v>197.56000000000006</v>
      </c>
      <c r="E31" s="10">
        <f t="shared" si="5"/>
        <v>176769.79000000004</v>
      </c>
    </row>
    <row r="32" spans="1:5" hidden="1">
      <c r="A32" s="17">
        <f t="shared" si="2"/>
        <v>39706</v>
      </c>
      <c r="B32" s="10">
        <f t="shared" si="1"/>
        <v>1067.6500000000001</v>
      </c>
      <c r="C32" s="10">
        <f t="shared" si="3"/>
        <v>869.12</v>
      </c>
      <c r="D32" s="10">
        <f t="shared" si="4"/>
        <v>198.53000000000009</v>
      </c>
      <c r="E32" s="10">
        <f t="shared" si="5"/>
        <v>176571.26000000004</v>
      </c>
    </row>
    <row r="33" spans="1:5" hidden="1">
      <c r="A33" s="17">
        <f t="shared" si="2"/>
        <v>39736</v>
      </c>
      <c r="B33" s="10">
        <f t="shared" si="1"/>
        <v>1067.6500000000001</v>
      </c>
      <c r="C33" s="10">
        <f t="shared" si="3"/>
        <v>868.14</v>
      </c>
      <c r="D33" s="10">
        <f t="shared" si="4"/>
        <v>199.5100000000001</v>
      </c>
      <c r="E33" s="10">
        <f t="shared" si="5"/>
        <v>176371.75000000003</v>
      </c>
    </row>
    <row r="34" spans="1:5" hidden="1">
      <c r="A34" s="17">
        <f t="shared" si="2"/>
        <v>39767</v>
      </c>
      <c r="B34" s="10">
        <f t="shared" si="1"/>
        <v>1067.6500000000001</v>
      </c>
      <c r="C34" s="10">
        <f t="shared" si="3"/>
        <v>867.16</v>
      </c>
      <c r="D34" s="10">
        <f t="shared" si="4"/>
        <v>200.49000000000012</v>
      </c>
      <c r="E34" s="10">
        <f t="shared" si="5"/>
        <v>176171.26000000004</v>
      </c>
    </row>
    <row r="35" spans="1:5" hidden="1">
      <c r="A35" s="17">
        <f t="shared" si="2"/>
        <v>39797</v>
      </c>
      <c r="B35" s="10">
        <f t="shared" si="1"/>
        <v>1067.6500000000001</v>
      </c>
      <c r="C35" s="10">
        <f t="shared" si="3"/>
        <v>866.18</v>
      </c>
      <c r="D35" s="10">
        <f t="shared" si="4"/>
        <v>201.47000000000014</v>
      </c>
      <c r="E35" s="10">
        <f t="shared" si="5"/>
        <v>175969.79000000004</v>
      </c>
    </row>
    <row r="36" spans="1:5" hidden="1">
      <c r="A36" s="17">
        <f t="shared" si="2"/>
        <v>39828</v>
      </c>
      <c r="B36" s="10">
        <f t="shared" si="1"/>
        <v>1067.6500000000001</v>
      </c>
      <c r="C36" s="10">
        <f t="shared" si="3"/>
        <v>865.18</v>
      </c>
      <c r="D36" s="10">
        <f t="shared" si="4"/>
        <v>202.47000000000014</v>
      </c>
      <c r="E36" s="10">
        <f t="shared" si="5"/>
        <v>175767.32000000004</v>
      </c>
    </row>
    <row r="37" spans="1:5" hidden="1">
      <c r="A37" s="17">
        <f t="shared" si="2"/>
        <v>39859</v>
      </c>
      <c r="B37" s="10">
        <f t="shared" si="1"/>
        <v>1067.6500000000001</v>
      </c>
      <c r="C37" s="10">
        <f t="shared" si="3"/>
        <v>864.19</v>
      </c>
      <c r="D37" s="10">
        <f t="shared" si="4"/>
        <v>203.46000000000004</v>
      </c>
      <c r="E37" s="10">
        <f t="shared" si="5"/>
        <v>175563.86000000004</v>
      </c>
    </row>
    <row r="38" spans="1:5" hidden="1">
      <c r="A38" s="17">
        <f t="shared" si="2"/>
        <v>39887</v>
      </c>
      <c r="B38" s="10">
        <f t="shared" si="1"/>
        <v>1067.6500000000001</v>
      </c>
      <c r="C38" s="10">
        <f t="shared" si="3"/>
        <v>863.19</v>
      </c>
      <c r="D38" s="10">
        <f t="shared" si="4"/>
        <v>204.46000000000004</v>
      </c>
      <c r="E38" s="10">
        <f t="shared" si="5"/>
        <v>175359.40000000005</v>
      </c>
    </row>
    <row r="39" spans="1:5" hidden="1">
      <c r="A39" s="17">
        <f t="shared" si="2"/>
        <v>39918</v>
      </c>
      <c r="B39" s="10">
        <f t="shared" si="1"/>
        <v>1067.6500000000001</v>
      </c>
      <c r="C39" s="10">
        <f t="shared" si="3"/>
        <v>862.18</v>
      </c>
      <c r="D39" s="10">
        <f t="shared" si="4"/>
        <v>205.47000000000014</v>
      </c>
      <c r="E39" s="10">
        <f t="shared" si="5"/>
        <v>175153.93000000005</v>
      </c>
    </row>
    <row r="40" spans="1:5" hidden="1">
      <c r="A40" s="17">
        <f t="shared" si="2"/>
        <v>39948</v>
      </c>
      <c r="B40" s="10">
        <f t="shared" si="1"/>
        <v>1067.6500000000001</v>
      </c>
      <c r="C40" s="10">
        <f t="shared" si="3"/>
        <v>861.17</v>
      </c>
      <c r="D40" s="10">
        <f t="shared" si="4"/>
        <v>206.48000000000013</v>
      </c>
      <c r="E40" s="10">
        <f t="shared" si="5"/>
        <v>174947.45000000004</v>
      </c>
    </row>
    <row r="41" spans="1:5" hidden="1">
      <c r="A41" s="17">
        <f t="shared" si="2"/>
        <v>39979</v>
      </c>
      <c r="B41" s="10">
        <f t="shared" si="1"/>
        <v>1067.6500000000001</v>
      </c>
      <c r="C41" s="10">
        <f t="shared" si="3"/>
        <v>860.16</v>
      </c>
      <c r="D41" s="10">
        <f t="shared" si="4"/>
        <v>207.49000000000012</v>
      </c>
      <c r="E41" s="10">
        <f t="shared" si="5"/>
        <v>174739.96000000005</v>
      </c>
    </row>
    <row r="42" spans="1:5" hidden="1">
      <c r="A42" s="17">
        <f t="shared" si="2"/>
        <v>40009</v>
      </c>
      <c r="B42" s="10">
        <f t="shared" si="1"/>
        <v>1067.6500000000001</v>
      </c>
      <c r="C42" s="10">
        <f t="shared" si="3"/>
        <v>859.14</v>
      </c>
      <c r="D42" s="10">
        <f t="shared" si="4"/>
        <v>208.5100000000001</v>
      </c>
      <c r="E42" s="10">
        <f t="shared" si="5"/>
        <v>174531.45000000004</v>
      </c>
    </row>
    <row r="43" spans="1:5" hidden="1">
      <c r="A43" s="17">
        <f t="shared" si="2"/>
        <v>40040</v>
      </c>
      <c r="B43" s="10">
        <f t="shared" si="1"/>
        <v>1067.6500000000001</v>
      </c>
      <c r="C43" s="10">
        <f t="shared" si="3"/>
        <v>858.11</v>
      </c>
      <c r="D43" s="10">
        <f t="shared" si="4"/>
        <v>209.54000000000008</v>
      </c>
      <c r="E43" s="10">
        <f t="shared" si="5"/>
        <v>174321.91000000003</v>
      </c>
    </row>
    <row r="44" spans="1:5" hidden="1">
      <c r="A44" s="17">
        <f t="shared" si="2"/>
        <v>40071</v>
      </c>
      <c r="B44" s="10">
        <f t="shared" si="1"/>
        <v>1067.6500000000001</v>
      </c>
      <c r="C44" s="10">
        <f t="shared" si="3"/>
        <v>857.08</v>
      </c>
      <c r="D44" s="10">
        <f t="shared" si="4"/>
        <v>210.57000000000005</v>
      </c>
      <c r="E44" s="10">
        <f t="shared" si="5"/>
        <v>174111.34000000003</v>
      </c>
    </row>
    <row r="45" spans="1:5" hidden="1">
      <c r="A45" s="17">
        <f t="shared" si="2"/>
        <v>40101</v>
      </c>
      <c r="B45" s="10">
        <f t="shared" si="1"/>
        <v>1067.6500000000001</v>
      </c>
      <c r="C45" s="10">
        <f t="shared" si="3"/>
        <v>856.05</v>
      </c>
      <c r="D45" s="10">
        <f t="shared" si="4"/>
        <v>211.60000000000014</v>
      </c>
      <c r="E45" s="10">
        <f t="shared" si="5"/>
        <v>173899.74000000002</v>
      </c>
    </row>
    <row r="46" spans="1:5" hidden="1">
      <c r="A46" s="17">
        <f t="shared" si="2"/>
        <v>40132</v>
      </c>
      <c r="B46" s="10">
        <f t="shared" si="1"/>
        <v>1067.6500000000001</v>
      </c>
      <c r="C46" s="10">
        <f t="shared" si="3"/>
        <v>855.01</v>
      </c>
      <c r="D46" s="10">
        <f t="shared" si="4"/>
        <v>212.6400000000001</v>
      </c>
      <c r="E46" s="10">
        <f t="shared" si="5"/>
        <v>173687.1</v>
      </c>
    </row>
    <row r="47" spans="1:5" hidden="1">
      <c r="A47" s="17">
        <f t="shared" si="2"/>
        <v>40162</v>
      </c>
      <c r="B47" s="10">
        <f t="shared" si="1"/>
        <v>1067.6500000000001</v>
      </c>
      <c r="C47" s="10">
        <f t="shared" si="3"/>
        <v>853.96</v>
      </c>
      <c r="D47" s="10">
        <f t="shared" si="4"/>
        <v>213.69000000000005</v>
      </c>
      <c r="E47" s="10">
        <f t="shared" si="5"/>
        <v>173473.41</v>
      </c>
    </row>
    <row r="48" spans="1:5" hidden="1">
      <c r="A48" s="17">
        <f t="shared" si="2"/>
        <v>40193</v>
      </c>
      <c r="B48" s="10">
        <f t="shared" si="1"/>
        <v>1067.6500000000001</v>
      </c>
      <c r="C48" s="10">
        <f t="shared" si="3"/>
        <v>852.91</v>
      </c>
      <c r="D48" s="10">
        <f t="shared" si="4"/>
        <v>214.74000000000012</v>
      </c>
      <c r="E48" s="10">
        <f t="shared" si="5"/>
        <v>173258.67</v>
      </c>
    </row>
    <row r="49" spans="1:5" hidden="1">
      <c r="A49" s="17">
        <f t="shared" si="2"/>
        <v>40224</v>
      </c>
      <c r="B49" s="10">
        <f t="shared" si="1"/>
        <v>1067.6500000000001</v>
      </c>
      <c r="C49" s="10">
        <f t="shared" si="3"/>
        <v>851.86</v>
      </c>
      <c r="D49" s="10">
        <f t="shared" si="4"/>
        <v>215.79000000000008</v>
      </c>
      <c r="E49" s="10">
        <f t="shared" si="5"/>
        <v>173042.88</v>
      </c>
    </row>
    <row r="50" spans="1:5" hidden="1">
      <c r="A50" s="17">
        <f t="shared" si="2"/>
        <v>40252</v>
      </c>
      <c r="B50" s="10">
        <f t="shared" si="1"/>
        <v>1067.6500000000001</v>
      </c>
      <c r="C50" s="10">
        <f t="shared" si="3"/>
        <v>850.79</v>
      </c>
      <c r="D50" s="10">
        <f t="shared" si="4"/>
        <v>216.86000000000013</v>
      </c>
      <c r="E50" s="10">
        <f t="shared" si="5"/>
        <v>172826.02000000002</v>
      </c>
    </row>
    <row r="51" spans="1:5" hidden="1">
      <c r="A51" s="17">
        <f t="shared" si="2"/>
        <v>40283</v>
      </c>
      <c r="B51" s="10">
        <f t="shared" si="1"/>
        <v>1067.6500000000001</v>
      </c>
      <c r="C51" s="10">
        <f t="shared" si="3"/>
        <v>849.73</v>
      </c>
      <c r="D51" s="10">
        <f t="shared" si="4"/>
        <v>217.92000000000007</v>
      </c>
      <c r="E51" s="10">
        <f t="shared" si="5"/>
        <v>172608.1</v>
      </c>
    </row>
    <row r="52" spans="1:5" hidden="1">
      <c r="A52" s="17">
        <f t="shared" si="2"/>
        <v>40313</v>
      </c>
      <c r="B52" s="10">
        <f t="shared" si="1"/>
        <v>1067.6500000000001</v>
      </c>
      <c r="C52" s="10">
        <f t="shared" si="3"/>
        <v>848.66</v>
      </c>
      <c r="D52" s="10">
        <f t="shared" si="4"/>
        <v>218.99000000000012</v>
      </c>
      <c r="E52" s="10">
        <f t="shared" si="5"/>
        <v>172389.11000000002</v>
      </c>
    </row>
    <row r="53" spans="1:5" hidden="1">
      <c r="A53" s="17">
        <f t="shared" si="2"/>
        <v>40344</v>
      </c>
      <c r="B53" s="10">
        <f t="shared" si="1"/>
        <v>1067.6500000000001</v>
      </c>
      <c r="C53" s="10">
        <f t="shared" si="3"/>
        <v>847.58</v>
      </c>
      <c r="D53" s="10">
        <f t="shared" si="4"/>
        <v>220.07000000000005</v>
      </c>
      <c r="E53" s="10">
        <f t="shared" si="5"/>
        <v>172169.04</v>
      </c>
    </row>
    <row r="54" spans="1:5" hidden="1">
      <c r="A54" s="17">
        <f t="shared" si="2"/>
        <v>40374</v>
      </c>
      <c r="B54" s="10">
        <f t="shared" si="1"/>
        <v>1067.6500000000001</v>
      </c>
      <c r="C54" s="10">
        <f t="shared" si="3"/>
        <v>846.5</v>
      </c>
      <c r="D54" s="10">
        <f t="shared" si="4"/>
        <v>221.15000000000009</v>
      </c>
      <c r="E54" s="10">
        <f t="shared" si="5"/>
        <v>171947.89</v>
      </c>
    </row>
    <row r="55" spans="1:5" hidden="1">
      <c r="A55" s="17">
        <f t="shared" si="2"/>
        <v>40405</v>
      </c>
      <c r="B55" s="10">
        <f t="shared" si="1"/>
        <v>1067.6500000000001</v>
      </c>
      <c r="C55" s="10">
        <f t="shared" si="3"/>
        <v>845.41</v>
      </c>
      <c r="D55" s="10">
        <f t="shared" si="4"/>
        <v>222.24000000000012</v>
      </c>
      <c r="E55" s="10">
        <f t="shared" si="5"/>
        <v>171725.65000000002</v>
      </c>
    </row>
    <row r="56" spans="1:5" hidden="1">
      <c r="A56" s="17">
        <f t="shared" si="2"/>
        <v>40436</v>
      </c>
      <c r="B56" s="10">
        <f t="shared" si="1"/>
        <v>1067.6500000000001</v>
      </c>
      <c r="C56" s="10">
        <f t="shared" si="3"/>
        <v>844.32</v>
      </c>
      <c r="D56" s="10">
        <f t="shared" si="4"/>
        <v>223.33000000000004</v>
      </c>
      <c r="E56" s="10">
        <f t="shared" si="5"/>
        <v>171502.32000000004</v>
      </c>
    </row>
    <row r="57" spans="1:5" hidden="1">
      <c r="A57" s="17">
        <f t="shared" si="2"/>
        <v>40466</v>
      </c>
      <c r="B57" s="10">
        <f t="shared" si="1"/>
        <v>1067.6500000000001</v>
      </c>
      <c r="C57" s="10">
        <f t="shared" si="3"/>
        <v>843.22</v>
      </c>
      <c r="D57" s="10">
        <f t="shared" si="4"/>
        <v>224.43000000000006</v>
      </c>
      <c r="E57" s="10">
        <f t="shared" si="5"/>
        <v>171277.89000000004</v>
      </c>
    </row>
    <row r="58" spans="1:5" hidden="1">
      <c r="A58" s="17">
        <f t="shared" si="2"/>
        <v>40497</v>
      </c>
      <c r="B58" s="10">
        <f t="shared" si="1"/>
        <v>1067.6500000000001</v>
      </c>
      <c r="C58" s="10">
        <f t="shared" si="3"/>
        <v>842.12</v>
      </c>
      <c r="D58" s="10">
        <f t="shared" si="4"/>
        <v>225.53000000000009</v>
      </c>
      <c r="E58" s="10">
        <f t="shared" si="5"/>
        <v>171052.36000000004</v>
      </c>
    </row>
    <row r="59" spans="1:5" hidden="1">
      <c r="A59" s="17">
        <f t="shared" si="2"/>
        <v>40527</v>
      </c>
      <c r="B59" s="10">
        <f t="shared" si="1"/>
        <v>1067.6500000000001</v>
      </c>
      <c r="C59" s="10">
        <f t="shared" si="3"/>
        <v>841.01</v>
      </c>
      <c r="D59" s="10">
        <f t="shared" si="4"/>
        <v>226.6400000000001</v>
      </c>
      <c r="E59" s="10">
        <f t="shared" si="5"/>
        <v>170825.72000000003</v>
      </c>
    </row>
    <row r="60" spans="1:5" hidden="1">
      <c r="A60" s="17">
        <f t="shared" si="2"/>
        <v>40558</v>
      </c>
      <c r="B60" s="10">
        <f t="shared" si="1"/>
        <v>1067.6500000000001</v>
      </c>
      <c r="C60" s="10">
        <f t="shared" si="3"/>
        <v>839.89</v>
      </c>
      <c r="D60" s="10">
        <f t="shared" si="4"/>
        <v>227.7600000000001</v>
      </c>
      <c r="E60" s="10">
        <f t="shared" si="5"/>
        <v>170597.96000000002</v>
      </c>
    </row>
    <row r="61" spans="1:5" hidden="1">
      <c r="A61" s="17">
        <f t="shared" si="2"/>
        <v>40589</v>
      </c>
      <c r="B61" s="10">
        <f t="shared" si="1"/>
        <v>1067.6500000000001</v>
      </c>
      <c r="C61" s="10">
        <f t="shared" si="3"/>
        <v>838.77</v>
      </c>
      <c r="D61" s="10">
        <f t="shared" si="4"/>
        <v>228.88000000000011</v>
      </c>
      <c r="E61" s="10">
        <f t="shared" si="5"/>
        <v>170369.08000000002</v>
      </c>
    </row>
    <row r="62" spans="1:5" hidden="1">
      <c r="A62" s="17">
        <f t="shared" si="2"/>
        <v>40617</v>
      </c>
      <c r="B62" s="10">
        <f t="shared" si="1"/>
        <v>1067.6500000000001</v>
      </c>
      <c r="C62" s="10">
        <f t="shared" si="3"/>
        <v>837.65</v>
      </c>
      <c r="D62" s="10">
        <f t="shared" si="4"/>
        <v>230.00000000000011</v>
      </c>
      <c r="E62" s="10">
        <f t="shared" si="5"/>
        <v>170139.08000000002</v>
      </c>
    </row>
    <row r="63" spans="1:5" hidden="1">
      <c r="A63" s="17">
        <f t="shared" si="2"/>
        <v>40648</v>
      </c>
      <c r="B63" s="10">
        <f t="shared" si="1"/>
        <v>1067.6500000000001</v>
      </c>
      <c r="C63" s="10">
        <f t="shared" si="3"/>
        <v>836.52</v>
      </c>
      <c r="D63" s="10">
        <f t="shared" si="4"/>
        <v>231.13000000000011</v>
      </c>
      <c r="E63" s="10">
        <f t="shared" si="5"/>
        <v>169907.95</v>
      </c>
    </row>
    <row r="64" spans="1:5" hidden="1">
      <c r="A64" s="17">
        <f t="shared" si="2"/>
        <v>40678</v>
      </c>
      <c r="B64" s="10">
        <f t="shared" si="1"/>
        <v>1067.6500000000001</v>
      </c>
      <c r="C64" s="10">
        <f t="shared" si="3"/>
        <v>835.38</v>
      </c>
      <c r="D64" s="10">
        <f t="shared" si="4"/>
        <v>232.2700000000001</v>
      </c>
      <c r="E64" s="10">
        <f t="shared" si="5"/>
        <v>169675.68000000002</v>
      </c>
    </row>
    <row r="65" spans="1:5" hidden="1">
      <c r="A65" s="17">
        <f t="shared" si="2"/>
        <v>40709</v>
      </c>
      <c r="B65" s="10">
        <f t="shared" si="1"/>
        <v>1067.6500000000001</v>
      </c>
      <c r="C65" s="10">
        <f t="shared" si="3"/>
        <v>834.24</v>
      </c>
      <c r="D65" s="10">
        <f t="shared" si="4"/>
        <v>233.41000000000008</v>
      </c>
      <c r="E65" s="10">
        <f t="shared" si="5"/>
        <v>169442.27000000002</v>
      </c>
    </row>
    <row r="66" spans="1:5" hidden="1">
      <c r="A66" s="17">
        <f t="shared" si="2"/>
        <v>40739</v>
      </c>
      <c r="B66" s="10">
        <f t="shared" si="1"/>
        <v>1067.6500000000001</v>
      </c>
      <c r="C66" s="10">
        <f t="shared" si="3"/>
        <v>833.09</v>
      </c>
      <c r="D66" s="10">
        <f t="shared" si="4"/>
        <v>234.56000000000006</v>
      </c>
      <c r="E66" s="10">
        <f t="shared" si="5"/>
        <v>169207.71000000002</v>
      </c>
    </row>
    <row r="67" spans="1:5" hidden="1">
      <c r="A67" s="17">
        <f t="shared" si="2"/>
        <v>40770</v>
      </c>
      <c r="B67" s="10">
        <f t="shared" si="1"/>
        <v>1067.6500000000001</v>
      </c>
      <c r="C67" s="10">
        <f t="shared" si="3"/>
        <v>831.94</v>
      </c>
      <c r="D67" s="10">
        <f t="shared" si="4"/>
        <v>235.71000000000004</v>
      </c>
      <c r="E67" s="10">
        <f t="shared" si="5"/>
        <v>168972.00000000003</v>
      </c>
    </row>
    <row r="68" spans="1:5" hidden="1">
      <c r="A68" s="17">
        <f t="shared" si="2"/>
        <v>40801</v>
      </c>
      <c r="B68" s="10">
        <f t="shared" si="1"/>
        <v>1067.6500000000001</v>
      </c>
      <c r="C68" s="10">
        <f t="shared" si="3"/>
        <v>830.78</v>
      </c>
      <c r="D68" s="10">
        <f t="shared" si="4"/>
        <v>236.87000000000012</v>
      </c>
      <c r="E68" s="10">
        <f t="shared" si="5"/>
        <v>168735.13000000003</v>
      </c>
    </row>
    <row r="69" spans="1:5" hidden="1">
      <c r="A69" s="17">
        <f t="shared" si="2"/>
        <v>40831</v>
      </c>
      <c r="B69" s="10">
        <f t="shared" si="1"/>
        <v>1067.6500000000001</v>
      </c>
      <c r="C69" s="10">
        <f t="shared" si="3"/>
        <v>829.61</v>
      </c>
      <c r="D69" s="10">
        <f t="shared" si="4"/>
        <v>238.04000000000008</v>
      </c>
      <c r="E69" s="10">
        <f t="shared" si="5"/>
        <v>168497.09000000003</v>
      </c>
    </row>
    <row r="70" spans="1:5" hidden="1">
      <c r="A70" s="17">
        <f t="shared" si="2"/>
        <v>40862</v>
      </c>
      <c r="B70" s="10">
        <f t="shared" si="1"/>
        <v>1067.6500000000001</v>
      </c>
      <c r="C70" s="10">
        <f t="shared" si="3"/>
        <v>828.44</v>
      </c>
      <c r="D70" s="10">
        <f t="shared" si="4"/>
        <v>239.21000000000004</v>
      </c>
      <c r="E70" s="10">
        <f t="shared" si="5"/>
        <v>168257.88000000003</v>
      </c>
    </row>
    <row r="71" spans="1:5" hidden="1">
      <c r="A71" s="17">
        <f t="shared" si="2"/>
        <v>40892</v>
      </c>
      <c r="B71" s="10">
        <f t="shared" si="1"/>
        <v>1067.6500000000001</v>
      </c>
      <c r="C71" s="10">
        <f t="shared" si="3"/>
        <v>827.27</v>
      </c>
      <c r="D71" s="10">
        <f t="shared" si="4"/>
        <v>240.38000000000011</v>
      </c>
      <c r="E71" s="10">
        <f t="shared" si="5"/>
        <v>168017.50000000003</v>
      </c>
    </row>
    <row r="72" spans="1:5" hidden="1">
      <c r="A72" s="17">
        <f t="shared" si="2"/>
        <v>40923</v>
      </c>
      <c r="B72" s="10">
        <f t="shared" si="1"/>
        <v>1067.6500000000001</v>
      </c>
      <c r="C72" s="10">
        <f t="shared" si="3"/>
        <v>826.09</v>
      </c>
      <c r="D72" s="10">
        <f t="shared" si="4"/>
        <v>241.56000000000006</v>
      </c>
      <c r="E72" s="10">
        <f t="shared" si="5"/>
        <v>167775.94000000003</v>
      </c>
    </row>
    <row r="73" spans="1:5" hidden="1">
      <c r="A73" s="17">
        <f t="shared" si="2"/>
        <v>40954</v>
      </c>
      <c r="B73" s="10">
        <f t="shared" si="1"/>
        <v>1067.6500000000001</v>
      </c>
      <c r="C73" s="10">
        <f t="shared" si="3"/>
        <v>824.9</v>
      </c>
      <c r="D73" s="10">
        <f t="shared" si="4"/>
        <v>242.75000000000011</v>
      </c>
      <c r="E73" s="10">
        <f t="shared" si="5"/>
        <v>167533.19000000003</v>
      </c>
    </row>
    <row r="74" spans="1:5" hidden="1">
      <c r="A74" s="17">
        <f t="shared" si="2"/>
        <v>40983</v>
      </c>
      <c r="B74" s="10">
        <f t="shared" si="1"/>
        <v>1067.6500000000001</v>
      </c>
      <c r="C74" s="10">
        <f t="shared" si="3"/>
        <v>823.7</v>
      </c>
      <c r="D74" s="10">
        <f t="shared" si="4"/>
        <v>243.95000000000005</v>
      </c>
      <c r="E74" s="10">
        <f t="shared" si="5"/>
        <v>167289.24000000002</v>
      </c>
    </row>
    <row r="75" spans="1:5" hidden="1">
      <c r="A75" s="17">
        <f t="shared" si="2"/>
        <v>41014</v>
      </c>
      <c r="B75" s="10">
        <f t="shared" si="1"/>
        <v>1067.6500000000001</v>
      </c>
      <c r="C75" s="10">
        <f t="shared" si="3"/>
        <v>822.51</v>
      </c>
      <c r="D75" s="10">
        <f t="shared" si="4"/>
        <v>245.1400000000001</v>
      </c>
      <c r="E75" s="10">
        <f t="shared" si="5"/>
        <v>167044.1</v>
      </c>
    </row>
    <row r="76" spans="1:5" hidden="1">
      <c r="A76" s="17">
        <f t="shared" si="2"/>
        <v>41044</v>
      </c>
      <c r="B76" s="10">
        <f t="shared" si="1"/>
        <v>1067.6500000000001</v>
      </c>
      <c r="C76" s="10">
        <f t="shared" si="3"/>
        <v>821.3</v>
      </c>
      <c r="D76" s="10">
        <f t="shared" si="4"/>
        <v>246.35000000000014</v>
      </c>
      <c r="E76" s="10">
        <f t="shared" si="5"/>
        <v>166797.75</v>
      </c>
    </row>
    <row r="77" spans="1:5" hidden="1">
      <c r="A77" s="17">
        <f t="shared" si="2"/>
        <v>41075</v>
      </c>
      <c r="B77" s="10">
        <f t="shared" si="1"/>
        <v>1067.6500000000001</v>
      </c>
      <c r="C77" s="10">
        <f t="shared" si="3"/>
        <v>820.09</v>
      </c>
      <c r="D77" s="10">
        <f t="shared" si="4"/>
        <v>247.56000000000006</v>
      </c>
      <c r="E77" s="10">
        <f t="shared" si="5"/>
        <v>166550.19</v>
      </c>
    </row>
    <row r="78" spans="1:5" hidden="1">
      <c r="A78" s="17">
        <f t="shared" si="2"/>
        <v>41105</v>
      </c>
      <c r="B78" s="10">
        <f t="shared" si="1"/>
        <v>1067.6500000000001</v>
      </c>
      <c r="C78" s="10">
        <f t="shared" si="3"/>
        <v>818.87</v>
      </c>
      <c r="D78" s="10">
        <f t="shared" si="4"/>
        <v>248.78000000000009</v>
      </c>
      <c r="E78" s="10">
        <f t="shared" si="5"/>
        <v>166301.41</v>
      </c>
    </row>
    <row r="79" spans="1:5" hidden="1">
      <c r="A79" s="17">
        <f t="shared" si="2"/>
        <v>41136</v>
      </c>
      <c r="B79" s="10">
        <f t="shared" ref="B79:B142" si="6">Rata_miesięczna</f>
        <v>1067.6500000000001</v>
      </c>
      <c r="C79" s="10">
        <f t="shared" ref="C79:C142" si="7">ROUND(E78*Stopa/12,2)</f>
        <v>817.65</v>
      </c>
      <c r="D79" s="10">
        <f t="shared" si="4"/>
        <v>250.00000000000011</v>
      </c>
      <c r="E79" s="10">
        <f t="shared" si="5"/>
        <v>166051.41</v>
      </c>
    </row>
    <row r="80" spans="1:5" hidden="1">
      <c r="A80" s="17">
        <f t="shared" ref="A80:A143" si="8">DATE(YEAR(A79),MONTH(A79)+1,DAY(A79))</f>
        <v>41167</v>
      </c>
      <c r="B80" s="10">
        <f t="shared" si="6"/>
        <v>1067.6500000000001</v>
      </c>
      <c r="C80" s="10">
        <f t="shared" si="7"/>
        <v>816.42</v>
      </c>
      <c r="D80" s="10">
        <f t="shared" ref="D80:D143" si="9">B80-C80</f>
        <v>251.23000000000013</v>
      </c>
      <c r="E80" s="10">
        <f t="shared" ref="E80:E143" si="10">E79-D80</f>
        <v>165800.18</v>
      </c>
    </row>
    <row r="81" spans="1:5" hidden="1">
      <c r="A81" s="17">
        <f t="shared" si="8"/>
        <v>41197</v>
      </c>
      <c r="B81" s="10">
        <f t="shared" si="6"/>
        <v>1067.6500000000001</v>
      </c>
      <c r="C81" s="10">
        <f t="shared" si="7"/>
        <v>815.18</v>
      </c>
      <c r="D81" s="10">
        <f t="shared" si="9"/>
        <v>252.47000000000014</v>
      </c>
      <c r="E81" s="10">
        <f t="shared" si="10"/>
        <v>165547.71</v>
      </c>
    </row>
    <row r="82" spans="1:5" hidden="1">
      <c r="A82" s="17">
        <f t="shared" si="8"/>
        <v>41228</v>
      </c>
      <c r="B82" s="10">
        <f t="shared" si="6"/>
        <v>1067.6500000000001</v>
      </c>
      <c r="C82" s="10">
        <f t="shared" si="7"/>
        <v>813.94</v>
      </c>
      <c r="D82" s="10">
        <f t="shared" si="9"/>
        <v>253.71000000000004</v>
      </c>
      <c r="E82" s="10">
        <f t="shared" si="10"/>
        <v>165294</v>
      </c>
    </row>
    <row r="83" spans="1:5" hidden="1">
      <c r="A83" s="17">
        <f t="shared" si="8"/>
        <v>41258</v>
      </c>
      <c r="B83" s="10">
        <f t="shared" si="6"/>
        <v>1067.6500000000001</v>
      </c>
      <c r="C83" s="10">
        <f t="shared" si="7"/>
        <v>812.7</v>
      </c>
      <c r="D83" s="10">
        <f t="shared" si="9"/>
        <v>254.95000000000005</v>
      </c>
      <c r="E83" s="10">
        <f t="shared" si="10"/>
        <v>165039.04999999999</v>
      </c>
    </row>
    <row r="84" spans="1:5" hidden="1">
      <c r="A84" s="17">
        <f t="shared" si="8"/>
        <v>41289</v>
      </c>
      <c r="B84" s="10">
        <f t="shared" si="6"/>
        <v>1067.6500000000001</v>
      </c>
      <c r="C84" s="10">
        <f t="shared" si="7"/>
        <v>811.44</v>
      </c>
      <c r="D84" s="10">
        <f t="shared" si="9"/>
        <v>256.21000000000004</v>
      </c>
      <c r="E84" s="10">
        <f t="shared" si="10"/>
        <v>164782.84</v>
      </c>
    </row>
    <row r="85" spans="1:5" hidden="1">
      <c r="A85" s="17">
        <f t="shared" si="8"/>
        <v>41320</v>
      </c>
      <c r="B85" s="10">
        <f t="shared" si="6"/>
        <v>1067.6500000000001</v>
      </c>
      <c r="C85" s="10">
        <f t="shared" si="7"/>
        <v>810.18</v>
      </c>
      <c r="D85" s="10">
        <f t="shared" si="9"/>
        <v>257.47000000000014</v>
      </c>
      <c r="E85" s="10">
        <f t="shared" si="10"/>
        <v>164525.37</v>
      </c>
    </row>
    <row r="86" spans="1:5" hidden="1">
      <c r="A86" s="17">
        <f t="shared" si="8"/>
        <v>41348</v>
      </c>
      <c r="B86" s="10">
        <f t="shared" si="6"/>
        <v>1067.6500000000001</v>
      </c>
      <c r="C86" s="10">
        <f t="shared" si="7"/>
        <v>808.92</v>
      </c>
      <c r="D86" s="10">
        <f t="shared" si="9"/>
        <v>258.73000000000013</v>
      </c>
      <c r="E86" s="10">
        <f t="shared" si="10"/>
        <v>164266.63999999998</v>
      </c>
    </row>
    <row r="87" spans="1:5" hidden="1">
      <c r="A87" s="17">
        <f t="shared" si="8"/>
        <v>41379</v>
      </c>
      <c r="B87" s="10">
        <f t="shared" si="6"/>
        <v>1067.6500000000001</v>
      </c>
      <c r="C87" s="10">
        <f t="shared" si="7"/>
        <v>807.64</v>
      </c>
      <c r="D87" s="10">
        <f t="shared" si="9"/>
        <v>260.0100000000001</v>
      </c>
      <c r="E87" s="10">
        <f t="shared" si="10"/>
        <v>164006.62999999998</v>
      </c>
    </row>
    <row r="88" spans="1:5" hidden="1">
      <c r="A88" s="17">
        <f t="shared" si="8"/>
        <v>41409</v>
      </c>
      <c r="B88" s="10">
        <f t="shared" si="6"/>
        <v>1067.6500000000001</v>
      </c>
      <c r="C88" s="10">
        <f t="shared" si="7"/>
        <v>806.37</v>
      </c>
      <c r="D88" s="10">
        <f t="shared" si="9"/>
        <v>261.28000000000009</v>
      </c>
      <c r="E88" s="10">
        <f t="shared" si="10"/>
        <v>163745.34999999998</v>
      </c>
    </row>
    <row r="89" spans="1:5" hidden="1">
      <c r="A89" s="17">
        <f t="shared" si="8"/>
        <v>41440</v>
      </c>
      <c r="B89" s="10">
        <f t="shared" si="6"/>
        <v>1067.6500000000001</v>
      </c>
      <c r="C89" s="10">
        <f t="shared" si="7"/>
        <v>805.08</v>
      </c>
      <c r="D89" s="10">
        <f t="shared" si="9"/>
        <v>262.57000000000005</v>
      </c>
      <c r="E89" s="10">
        <f t="shared" si="10"/>
        <v>163482.77999999997</v>
      </c>
    </row>
    <row r="90" spans="1:5" hidden="1">
      <c r="A90" s="17">
        <f t="shared" si="8"/>
        <v>41470</v>
      </c>
      <c r="B90" s="10">
        <f t="shared" si="6"/>
        <v>1067.6500000000001</v>
      </c>
      <c r="C90" s="10">
        <f t="shared" si="7"/>
        <v>803.79</v>
      </c>
      <c r="D90" s="10">
        <f t="shared" si="9"/>
        <v>263.86000000000013</v>
      </c>
      <c r="E90" s="10">
        <f t="shared" si="10"/>
        <v>163218.91999999998</v>
      </c>
    </row>
    <row r="91" spans="1:5" hidden="1">
      <c r="A91" s="17">
        <f t="shared" si="8"/>
        <v>41501</v>
      </c>
      <c r="B91" s="10">
        <f t="shared" si="6"/>
        <v>1067.6500000000001</v>
      </c>
      <c r="C91" s="10">
        <f t="shared" si="7"/>
        <v>802.49</v>
      </c>
      <c r="D91" s="10">
        <f t="shared" si="9"/>
        <v>265.16000000000008</v>
      </c>
      <c r="E91" s="10">
        <f t="shared" si="10"/>
        <v>162953.75999999998</v>
      </c>
    </row>
    <row r="92" spans="1:5" hidden="1">
      <c r="A92" s="17">
        <f t="shared" si="8"/>
        <v>41532</v>
      </c>
      <c r="B92" s="10">
        <f t="shared" si="6"/>
        <v>1067.6500000000001</v>
      </c>
      <c r="C92" s="10">
        <f t="shared" si="7"/>
        <v>801.19</v>
      </c>
      <c r="D92" s="10">
        <f t="shared" si="9"/>
        <v>266.46000000000004</v>
      </c>
      <c r="E92" s="10">
        <f t="shared" si="10"/>
        <v>162687.29999999999</v>
      </c>
    </row>
    <row r="93" spans="1:5" hidden="1">
      <c r="A93" s="17">
        <f t="shared" si="8"/>
        <v>41562</v>
      </c>
      <c r="B93" s="10">
        <f t="shared" si="6"/>
        <v>1067.6500000000001</v>
      </c>
      <c r="C93" s="10">
        <f t="shared" si="7"/>
        <v>799.88</v>
      </c>
      <c r="D93" s="10">
        <f t="shared" si="9"/>
        <v>267.7700000000001</v>
      </c>
      <c r="E93" s="10">
        <f t="shared" si="10"/>
        <v>162419.53</v>
      </c>
    </row>
    <row r="94" spans="1:5" hidden="1">
      <c r="A94" s="17">
        <f t="shared" si="8"/>
        <v>41593</v>
      </c>
      <c r="B94" s="10">
        <f t="shared" si="6"/>
        <v>1067.6500000000001</v>
      </c>
      <c r="C94" s="10">
        <f t="shared" si="7"/>
        <v>798.56</v>
      </c>
      <c r="D94" s="10">
        <f t="shared" si="9"/>
        <v>269.09000000000015</v>
      </c>
      <c r="E94" s="10">
        <f t="shared" si="10"/>
        <v>162150.44</v>
      </c>
    </row>
    <row r="95" spans="1:5" hidden="1">
      <c r="A95" s="17">
        <f t="shared" si="8"/>
        <v>41623</v>
      </c>
      <c r="B95" s="10">
        <f t="shared" si="6"/>
        <v>1067.6500000000001</v>
      </c>
      <c r="C95" s="10">
        <f t="shared" si="7"/>
        <v>797.24</v>
      </c>
      <c r="D95" s="10">
        <f t="shared" si="9"/>
        <v>270.41000000000008</v>
      </c>
      <c r="E95" s="10">
        <f t="shared" si="10"/>
        <v>161880.03</v>
      </c>
    </row>
    <row r="96" spans="1:5" hidden="1">
      <c r="A96" s="17">
        <f t="shared" si="8"/>
        <v>41654</v>
      </c>
      <c r="B96" s="10">
        <f t="shared" si="6"/>
        <v>1067.6500000000001</v>
      </c>
      <c r="C96" s="10">
        <f t="shared" si="7"/>
        <v>795.91</v>
      </c>
      <c r="D96" s="10">
        <f t="shared" si="9"/>
        <v>271.74000000000012</v>
      </c>
      <c r="E96" s="10">
        <f t="shared" si="10"/>
        <v>161608.29</v>
      </c>
    </row>
    <row r="97" spans="1:5" hidden="1">
      <c r="A97" s="17">
        <f t="shared" si="8"/>
        <v>41685</v>
      </c>
      <c r="B97" s="10">
        <f t="shared" si="6"/>
        <v>1067.6500000000001</v>
      </c>
      <c r="C97" s="10">
        <f t="shared" si="7"/>
        <v>794.57</v>
      </c>
      <c r="D97" s="10">
        <f t="shared" si="9"/>
        <v>273.08000000000004</v>
      </c>
      <c r="E97" s="10">
        <f t="shared" si="10"/>
        <v>161335.21000000002</v>
      </c>
    </row>
    <row r="98" spans="1:5" hidden="1">
      <c r="A98" s="17">
        <f t="shared" si="8"/>
        <v>41713</v>
      </c>
      <c r="B98" s="10">
        <f t="shared" si="6"/>
        <v>1067.6500000000001</v>
      </c>
      <c r="C98" s="10">
        <f t="shared" si="7"/>
        <v>793.23</v>
      </c>
      <c r="D98" s="10">
        <f t="shared" si="9"/>
        <v>274.42000000000007</v>
      </c>
      <c r="E98" s="10">
        <f t="shared" si="10"/>
        <v>161060.79</v>
      </c>
    </row>
    <row r="99" spans="1:5" hidden="1">
      <c r="A99" s="17">
        <f t="shared" si="8"/>
        <v>41744</v>
      </c>
      <c r="B99" s="10">
        <f t="shared" si="6"/>
        <v>1067.6500000000001</v>
      </c>
      <c r="C99" s="10">
        <f t="shared" si="7"/>
        <v>791.88</v>
      </c>
      <c r="D99" s="10">
        <f t="shared" si="9"/>
        <v>275.7700000000001</v>
      </c>
      <c r="E99" s="10">
        <f t="shared" si="10"/>
        <v>160785.02000000002</v>
      </c>
    </row>
    <row r="100" spans="1:5" hidden="1">
      <c r="A100" s="17">
        <f t="shared" si="8"/>
        <v>41774</v>
      </c>
      <c r="B100" s="10">
        <f t="shared" si="6"/>
        <v>1067.6500000000001</v>
      </c>
      <c r="C100" s="10">
        <f t="shared" si="7"/>
        <v>790.53</v>
      </c>
      <c r="D100" s="10">
        <f t="shared" si="9"/>
        <v>277.12000000000012</v>
      </c>
      <c r="E100" s="10">
        <f t="shared" si="10"/>
        <v>160507.90000000002</v>
      </c>
    </row>
    <row r="101" spans="1:5" hidden="1">
      <c r="A101" s="17">
        <f t="shared" si="8"/>
        <v>41805</v>
      </c>
      <c r="B101" s="10">
        <f t="shared" si="6"/>
        <v>1067.6500000000001</v>
      </c>
      <c r="C101" s="10">
        <f t="shared" si="7"/>
        <v>789.16</v>
      </c>
      <c r="D101" s="10">
        <f t="shared" si="9"/>
        <v>278.49000000000012</v>
      </c>
      <c r="E101" s="10">
        <f t="shared" si="10"/>
        <v>160229.41000000003</v>
      </c>
    </row>
    <row r="102" spans="1:5" hidden="1">
      <c r="A102" s="17">
        <f t="shared" si="8"/>
        <v>41835</v>
      </c>
      <c r="B102" s="10">
        <f t="shared" si="6"/>
        <v>1067.6500000000001</v>
      </c>
      <c r="C102" s="10">
        <f t="shared" si="7"/>
        <v>787.79</v>
      </c>
      <c r="D102" s="10">
        <f t="shared" si="9"/>
        <v>279.86000000000013</v>
      </c>
      <c r="E102" s="10">
        <f t="shared" si="10"/>
        <v>159949.55000000005</v>
      </c>
    </row>
    <row r="103" spans="1:5" hidden="1">
      <c r="A103" s="17">
        <f t="shared" si="8"/>
        <v>41866</v>
      </c>
      <c r="B103" s="10">
        <f t="shared" si="6"/>
        <v>1067.6500000000001</v>
      </c>
      <c r="C103" s="10">
        <f t="shared" si="7"/>
        <v>786.42</v>
      </c>
      <c r="D103" s="10">
        <f t="shared" si="9"/>
        <v>281.23000000000013</v>
      </c>
      <c r="E103" s="10">
        <f t="shared" si="10"/>
        <v>159668.32000000004</v>
      </c>
    </row>
    <row r="104" spans="1:5" hidden="1">
      <c r="A104" s="17">
        <f t="shared" si="8"/>
        <v>41897</v>
      </c>
      <c r="B104" s="10">
        <f t="shared" si="6"/>
        <v>1067.6500000000001</v>
      </c>
      <c r="C104" s="10">
        <f t="shared" si="7"/>
        <v>785.04</v>
      </c>
      <c r="D104" s="10">
        <f t="shared" si="9"/>
        <v>282.61000000000013</v>
      </c>
      <c r="E104" s="10">
        <f t="shared" si="10"/>
        <v>159385.71000000005</v>
      </c>
    </row>
    <row r="105" spans="1:5" hidden="1">
      <c r="A105" s="17">
        <f t="shared" si="8"/>
        <v>41927</v>
      </c>
      <c r="B105" s="10">
        <f t="shared" si="6"/>
        <v>1067.6500000000001</v>
      </c>
      <c r="C105" s="10">
        <f t="shared" si="7"/>
        <v>783.65</v>
      </c>
      <c r="D105" s="10">
        <f t="shared" si="9"/>
        <v>284.00000000000011</v>
      </c>
      <c r="E105" s="10">
        <f t="shared" si="10"/>
        <v>159101.71000000005</v>
      </c>
    </row>
    <row r="106" spans="1:5" hidden="1">
      <c r="A106" s="17">
        <f t="shared" si="8"/>
        <v>41958</v>
      </c>
      <c r="B106" s="10">
        <f t="shared" si="6"/>
        <v>1067.6500000000001</v>
      </c>
      <c r="C106" s="10">
        <f t="shared" si="7"/>
        <v>782.25</v>
      </c>
      <c r="D106" s="10">
        <f t="shared" si="9"/>
        <v>285.40000000000009</v>
      </c>
      <c r="E106" s="10">
        <f t="shared" si="10"/>
        <v>158816.31000000006</v>
      </c>
    </row>
    <row r="107" spans="1:5" hidden="1">
      <c r="A107" s="17">
        <f t="shared" si="8"/>
        <v>41988</v>
      </c>
      <c r="B107" s="10">
        <f t="shared" si="6"/>
        <v>1067.6500000000001</v>
      </c>
      <c r="C107" s="10">
        <f t="shared" si="7"/>
        <v>780.85</v>
      </c>
      <c r="D107" s="10">
        <f t="shared" si="9"/>
        <v>286.80000000000007</v>
      </c>
      <c r="E107" s="10">
        <f t="shared" si="10"/>
        <v>158529.51000000007</v>
      </c>
    </row>
    <row r="108" spans="1:5" hidden="1">
      <c r="A108" s="17">
        <f t="shared" si="8"/>
        <v>42019</v>
      </c>
      <c r="B108" s="10">
        <f t="shared" si="6"/>
        <v>1067.6500000000001</v>
      </c>
      <c r="C108" s="10">
        <f t="shared" si="7"/>
        <v>779.44</v>
      </c>
      <c r="D108" s="10">
        <f t="shared" si="9"/>
        <v>288.21000000000004</v>
      </c>
      <c r="E108" s="10">
        <f t="shared" si="10"/>
        <v>158241.30000000008</v>
      </c>
    </row>
    <row r="109" spans="1:5" hidden="1">
      <c r="A109" s="17">
        <f t="shared" si="8"/>
        <v>42050</v>
      </c>
      <c r="B109" s="10">
        <f t="shared" si="6"/>
        <v>1067.6500000000001</v>
      </c>
      <c r="C109" s="10">
        <f t="shared" si="7"/>
        <v>778.02</v>
      </c>
      <c r="D109" s="10">
        <f t="shared" si="9"/>
        <v>289.63000000000011</v>
      </c>
      <c r="E109" s="10">
        <f t="shared" si="10"/>
        <v>157951.67000000007</v>
      </c>
    </row>
    <row r="110" spans="1:5" hidden="1">
      <c r="A110" s="17">
        <f t="shared" si="8"/>
        <v>42078</v>
      </c>
      <c r="B110" s="10">
        <f t="shared" si="6"/>
        <v>1067.6500000000001</v>
      </c>
      <c r="C110" s="10">
        <f t="shared" si="7"/>
        <v>776.6</v>
      </c>
      <c r="D110" s="10">
        <f t="shared" si="9"/>
        <v>291.05000000000007</v>
      </c>
      <c r="E110" s="10">
        <f t="shared" si="10"/>
        <v>157660.62000000008</v>
      </c>
    </row>
    <row r="111" spans="1:5" hidden="1">
      <c r="A111" s="17">
        <f t="shared" si="8"/>
        <v>42109</v>
      </c>
      <c r="B111" s="10">
        <f t="shared" si="6"/>
        <v>1067.6500000000001</v>
      </c>
      <c r="C111" s="10">
        <f t="shared" si="7"/>
        <v>775.16</v>
      </c>
      <c r="D111" s="10">
        <f t="shared" si="9"/>
        <v>292.49000000000012</v>
      </c>
      <c r="E111" s="10">
        <f t="shared" si="10"/>
        <v>157368.13000000009</v>
      </c>
    </row>
    <row r="112" spans="1:5" hidden="1">
      <c r="A112" s="17">
        <f t="shared" si="8"/>
        <v>42139</v>
      </c>
      <c r="B112" s="10">
        <f t="shared" si="6"/>
        <v>1067.6500000000001</v>
      </c>
      <c r="C112" s="10">
        <f t="shared" si="7"/>
        <v>773.73</v>
      </c>
      <c r="D112" s="10">
        <f t="shared" si="9"/>
        <v>293.92000000000007</v>
      </c>
      <c r="E112" s="10">
        <f t="shared" si="10"/>
        <v>157074.21000000008</v>
      </c>
    </row>
    <row r="113" spans="1:5" hidden="1">
      <c r="A113" s="17">
        <f t="shared" si="8"/>
        <v>42170</v>
      </c>
      <c r="B113" s="10">
        <f t="shared" si="6"/>
        <v>1067.6500000000001</v>
      </c>
      <c r="C113" s="10">
        <f t="shared" si="7"/>
        <v>772.28</v>
      </c>
      <c r="D113" s="10">
        <f t="shared" si="9"/>
        <v>295.37000000000012</v>
      </c>
      <c r="E113" s="10">
        <f t="shared" si="10"/>
        <v>156778.84000000008</v>
      </c>
    </row>
    <row r="114" spans="1:5" hidden="1">
      <c r="A114" s="17">
        <f t="shared" si="8"/>
        <v>42200</v>
      </c>
      <c r="B114" s="10">
        <f t="shared" si="6"/>
        <v>1067.6500000000001</v>
      </c>
      <c r="C114" s="10">
        <f t="shared" si="7"/>
        <v>770.83</v>
      </c>
      <c r="D114" s="10">
        <f t="shared" si="9"/>
        <v>296.82000000000005</v>
      </c>
      <c r="E114" s="10">
        <f t="shared" si="10"/>
        <v>156482.02000000008</v>
      </c>
    </row>
    <row r="115" spans="1:5" hidden="1">
      <c r="A115" s="17">
        <f t="shared" si="8"/>
        <v>42231</v>
      </c>
      <c r="B115" s="10">
        <f t="shared" si="6"/>
        <v>1067.6500000000001</v>
      </c>
      <c r="C115" s="10">
        <f t="shared" si="7"/>
        <v>769.37</v>
      </c>
      <c r="D115" s="10">
        <f t="shared" si="9"/>
        <v>298.28000000000009</v>
      </c>
      <c r="E115" s="10">
        <f t="shared" si="10"/>
        <v>156183.74000000008</v>
      </c>
    </row>
    <row r="116" spans="1:5" hidden="1">
      <c r="A116" s="17">
        <f t="shared" si="8"/>
        <v>42262</v>
      </c>
      <c r="B116" s="10">
        <f t="shared" si="6"/>
        <v>1067.6500000000001</v>
      </c>
      <c r="C116" s="10">
        <f t="shared" si="7"/>
        <v>767.9</v>
      </c>
      <c r="D116" s="10">
        <f t="shared" si="9"/>
        <v>299.75000000000011</v>
      </c>
      <c r="E116" s="10">
        <f t="shared" si="10"/>
        <v>155883.99000000008</v>
      </c>
    </row>
    <row r="117" spans="1:5" hidden="1">
      <c r="A117" s="17">
        <f t="shared" si="8"/>
        <v>42292</v>
      </c>
      <c r="B117" s="10">
        <f t="shared" si="6"/>
        <v>1067.6500000000001</v>
      </c>
      <c r="C117" s="10">
        <f t="shared" si="7"/>
        <v>766.43</v>
      </c>
      <c r="D117" s="10">
        <f t="shared" si="9"/>
        <v>301.22000000000014</v>
      </c>
      <c r="E117" s="10">
        <f t="shared" si="10"/>
        <v>155582.77000000008</v>
      </c>
    </row>
    <row r="118" spans="1:5" hidden="1">
      <c r="A118" s="17">
        <f t="shared" si="8"/>
        <v>42323</v>
      </c>
      <c r="B118" s="10">
        <f t="shared" si="6"/>
        <v>1067.6500000000001</v>
      </c>
      <c r="C118" s="10">
        <f t="shared" si="7"/>
        <v>764.95</v>
      </c>
      <c r="D118" s="10">
        <f t="shared" si="9"/>
        <v>302.70000000000005</v>
      </c>
      <c r="E118" s="10">
        <f t="shared" si="10"/>
        <v>155280.07000000007</v>
      </c>
    </row>
    <row r="119" spans="1:5" hidden="1">
      <c r="A119" s="17">
        <f t="shared" si="8"/>
        <v>42353</v>
      </c>
      <c r="B119" s="10">
        <f t="shared" si="6"/>
        <v>1067.6500000000001</v>
      </c>
      <c r="C119" s="10">
        <f t="shared" si="7"/>
        <v>763.46</v>
      </c>
      <c r="D119" s="10">
        <f t="shared" si="9"/>
        <v>304.19000000000005</v>
      </c>
      <c r="E119" s="10">
        <f t="shared" si="10"/>
        <v>154975.88000000006</v>
      </c>
    </row>
    <row r="120" spans="1:5" hidden="1">
      <c r="A120" s="17">
        <f t="shared" si="8"/>
        <v>42384</v>
      </c>
      <c r="B120" s="10">
        <f t="shared" si="6"/>
        <v>1067.6500000000001</v>
      </c>
      <c r="C120" s="10">
        <f t="shared" si="7"/>
        <v>761.96</v>
      </c>
      <c r="D120" s="10">
        <f t="shared" si="9"/>
        <v>305.69000000000005</v>
      </c>
      <c r="E120" s="10">
        <f t="shared" si="10"/>
        <v>154670.19000000006</v>
      </c>
    </row>
    <row r="121" spans="1:5" hidden="1">
      <c r="A121" s="17">
        <f t="shared" si="8"/>
        <v>42415</v>
      </c>
      <c r="B121" s="10">
        <f t="shared" si="6"/>
        <v>1067.6500000000001</v>
      </c>
      <c r="C121" s="10">
        <f t="shared" si="7"/>
        <v>760.46</v>
      </c>
      <c r="D121" s="10">
        <f t="shared" si="9"/>
        <v>307.19000000000005</v>
      </c>
      <c r="E121" s="10">
        <f t="shared" si="10"/>
        <v>154363.00000000006</v>
      </c>
    </row>
    <row r="122" spans="1:5" hidden="1">
      <c r="A122" s="17">
        <f t="shared" si="8"/>
        <v>42444</v>
      </c>
      <c r="B122" s="10">
        <f t="shared" si="6"/>
        <v>1067.6500000000001</v>
      </c>
      <c r="C122" s="10">
        <f t="shared" si="7"/>
        <v>758.95</v>
      </c>
      <c r="D122" s="10">
        <f t="shared" si="9"/>
        <v>308.70000000000005</v>
      </c>
      <c r="E122" s="10">
        <f t="shared" si="10"/>
        <v>154054.30000000005</v>
      </c>
    </row>
    <row r="123" spans="1:5" hidden="1">
      <c r="A123" s="17">
        <f t="shared" si="8"/>
        <v>42475</v>
      </c>
      <c r="B123" s="10">
        <f t="shared" si="6"/>
        <v>1067.6500000000001</v>
      </c>
      <c r="C123" s="10">
        <f t="shared" si="7"/>
        <v>757.43</v>
      </c>
      <c r="D123" s="10">
        <f t="shared" si="9"/>
        <v>310.22000000000014</v>
      </c>
      <c r="E123" s="10">
        <f t="shared" si="10"/>
        <v>153744.08000000005</v>
      </c>
    </row>
    <row r="124" spans="1:5" hidden="1">
      <c r="A124" s="17">
        <f t="shared" si="8"/>
        <v>42505</v>
      </c>
      <c r="B124" s="10">
        <f t="shared" si="6"/>
        <v>1067.6500000000001</v>
      </c>
      <c r="C124" s="10">
        <f t="shared" si="7"/>
        <v>755.91</v>
      </c>
      <c r="D124" s="10">
        <f t="shared" si="9"/>
        <v>311.74000000000012</v>
      </c>
      <c r="E124" s="10">
        <f t="shared" si="10"/>
        <v>153432.34000000005</v>
      </c>
    </row>
    <row r="125" spans="1:5" hidden="1">
      <c r="A125" s="17">
        <f t="shared" si="8"/>
        <v>42536</v>
      </c>
      <c r="B125" s="10">
        <f t="shared" si="6"/>
        <v>1067.6500000000001</v>
      </c>
      <c r="C125" s="10">
        <f t="shared" si="7"/>
        <v>754.38</v>
      </c>
      <c r="D125" s="10">
        <f t="shared" si="9"/>
        <v>313.2700000000001</v>
      </c>
      <c r="E125" s="10">
        <f t="shared" si="10"/>
        <v>153119.07000000007</v>
      </c>
    </row>
    <row r="126" spans="1:5" hidden="1">
      <c r="A126" s="17">
        <f t="shared" si="8"/>
        <v>42566</v>
      </c>
      <c r="B126" s="10">
        <f t="shared" si="6"/>
        <v>1067.6500000000001</v>
      </c>
      <c r="C126" s="10">
        <f t="shared" si="7"/>
        <v>752.84</v>
      </c>
      <c r="D126" s="10">
        <f t="shared" si="9"/>
        <v>314.81000000000006</v>
      </c>
      <c r="E126" s="10">
        <f t="shared" si="10"/>
        <v>152804.26000000007</v>
      </c>
    </row>
    <row r="127" spans="1:5" hidden="1">
      <c r="A127" s="17">
        <f t="shared" si="8"/>
        <v>42597</v>
      </c>
      <c r="B127" s="10">
        <f t="shared" si="6"/>
        <v>1067.6500000000001</v>
      </c>
      <c r="C127" s="10">
        <f t="shared" si="7"/>
        <v>751.29</v>
      </c>
      <c r="D127" s="10">
        <f t="shared" si="9"/>
        <v>316.36000000000013</v>
      </c>
      <c r="E127" s="10">
        <f t="shared" si="10"/>
        <v>152487.90000000008</v>
      </c>
    </row>
    <row r="128" spans="1:5" hidden="1">
      <c r="A128" s="17">
        <f t="shared" si="8"/>
        <v>42628</v>
      </c>
      <c r="B128" s="10">
        <f t="shared" si="6"/>
        <v>1067.6500000000001</v>
      </c>
      <c r="C128" s="10">
        <f t="shared" si="7"/>
        <v>749.73</v>
      </c>
      <c r="D128" s="10">
        <f t="shared" si="9"/>
        <v>317.92000000000007</v>
      </c>
      <c r="E128" s="10">
        <f t="shared" si="10"/>
        <v>152169.98000000007</v>
      </c>
    </row>
    <row r="129" spans="1:5" hidden="1">
      <c r="A129" s="17">
        <f t="shared" si="8"/>
        <v>42658</v>
      </c>
      <c r="B129" s="10">
        <f t="shared" si="6"/>
        <v>1067.6500000000001</v>
      </c>
      <c r="C129" s="10">
        <f t="shared" si="7"/>
        <v>748.17</v>
      </c>
      <c r="D129" s="10">
        <f t="shared" si="9"/>
        <v>319.48000000000013</v>
      </c>
      <c r="E129" s="10">
        <f t="shared" si="10"/>
        <v>151850.50000000006</v>
      </c>
    </row>
    <row r="130" spans="1:5" hidden="1">
      <c r="A130" s="17">
        <f t="shared" si="8"/>
        <v>42689</v>
      </c>
      <c r="B130" s="10">
        <f t="shared" si="6"/>
        <v>1067.6500000000001</v>
      </c>
      <c r="C130" s="10">
        <f t="shared" si="7"/>
        <v>746.6</v>
      </c>
      <c r="D130" s="10">
        <f t="shared" si="9"/>
        <v>321.05000000000007</v>
      </c>
      <c r="E130" s="10">
        <f t="shared" si="10"/>
        <v>151529.45000000007</v>
      </c>
    </row>
    <row r="131" spans="1:5" hidden="1">
      <c r="A131" s="17">
        <f t="shared" si="8"/>
        <v>42719</v>
      </c>
      <c r="B131" s="10">
        <f t="shared" si="6"/>
        <v>1067.6500000000001</v>
      </c>
      <c r="C131" s="10">
        <f t="shared" si="7"/>
        <v>745.02</v>
      </c>
      <c r="D131" s="10">
        <f t="shared" si="9"/>
        <v>322.63000000000011</v>
      </c>
      <c r="E131" s="10">
        <f t="shared" si="10"/>
        <v>151206.82000000007</v>
      </c>
    </row>
    <row r="132" spans="1:5" hidden="1">
      <c r="A132" s="17">
        <f t="shared" si="8"/>
        <v>42750</v>
      </c>
      <c r="B132" s="10">
        <f t="shared" si="6"/>
        <v>1067.6500000000001</v>
      </c>
      <c r="C132" s="10">
        <f t="shared" si="7"/>
        <v>743.43</v>
      </c>
      <c r="D132" s="10">
        <f t="shared" si="9"/>
        <v>324.22000000000014</v>
      </c>
      <c r="E132" s="10">
        <f t="shared" si="10"/>
        <v>150882.60000000006</v>
      </c>
    </row>
    <row r="133" spans="1:5" hidden="1">
      <c r="A133" s="17">
        <f t="shared" si="8"/>
        <v>42781</v>
      </c>
      <c r="B133" s="10">
        <f t="shared" si="6"/>
        <v>1067.6500000000001</v>
      </c>
      <c r="C133" s="10">
        <f t="shared" si="7"/>
        <v>741.84</v>
      </c>
      <c r="D133" s="10">
        <f t="shared" si="9"/>
        <v>325.81000000000006</v>
      </c>
      <c r="E133" s="10">
        <f t="shared" si="10"/>
        <v>150556.79000000007</v>
      </c>
    </row>
    <row r="134" spans="1:5" hidden="1">
      <c r="A134" s="17">
        <f t="shared" si="8"/>
        <v>42809</v>
      </c>
      <c r="B134" s="10">
        <f t="shared" si="6"/>
        <v>1067.6500000000001</v>
      </c>
      <c r="C134" s="10">
        <f t="shared" si="7"/>
        <v>740.24</v>
      </c>
      <c r="D134" s="10">
        <f t="shared" si="9"/>
        <v>327.41000000000008</v>
      </c>
      <c r="E134" s="10">
        <f t="shared" si="10"/>
        <v>150229.38000000006</v>
      </c>
    </row>
    <row r="135" spans="1:5" hidden="1">
      <c r="A135" s="17">
        <f t="shared" si="8"/>
        <v>42840</v>
      </c>
      <c r="B135" s="10">
        <f t="shared" si="6"/>
        <v>1067.6500000000001</v>
      </c>
      <c r="C135" s="10">
        <f t="shared" si="7"/>
        <v>738.63</v>
      </c>
      <c r="D135" s="10">
        <f t="shared" si="9"/>
        <v>329.0200000000001</v>
      </c>
      <c r="E135" s="10">
        <f t="shared" si="10"/>
        <v>149900.36000000007</v>
      </c>
    </row>
    <row r="136" spans="1:5" hidden="1">
      <c r="A136" s="17">
        <f t="shared" si="8"/>
        <v>42870</v>
      </c>
      <c r="B136" s="10">
        <f t="shared" si="6"/>
        <v>1067.6500000000001</v>
      </c>
      <c r="C136" s="10">
        <f t="shared" si="7"/>
        <v>737.01</v>
      </c>
      <c r="D136" s="10">
        <f t="shared" si="9"/>
        <v>330.6400000000001</v>
      </c>
      <c r="E136" s="10">
        <f t="shared" si="10"/>
        <v>149569.72000000006</v>
      </c>
    </row>
    <row r="137" spans="1:5" hidden="1">
      <c r="A137" s="17">
        <f t="shared" si="8"/>
        <v>42901</v>
      </c>
      <c r="B137" s="10">
        <f t="shared" si="6"/>
        <v>1067.6500000000001</v>
      </c>
      <c r="C137" s="10">
        <f t="shared" si="7"/>
        <v>735.38</v>
      </c>
      <c r="D137" s="10">
        <f t="shared" si="9"/>
        <v>332.2700000000001</v>
      </c>
      <c r="E137" s="10">
        <f t="shared" si="10"/>
        <v>149237.45000000007</v>
      </c>
    </row>
    <row r="138" spans="1:5" hidden="1">
      <c r="A138" s="17">
        <f t="shared" si="8"/>
        <v>42931</v>
      </c>
      <c r="B138" s="10">
        <f t="shared" si="6"/>
        <v>1067.6500000000001</v>
      </c>
      <c r="C138" s="10">
        <f t="shared" si="7"/>
        <v>733.75</v>
      </c>
      <c r="D138" s="10">
        <f t="shared" si="9"/>
        <v>333.90000000000009</v>
      </c>
      <c r="E138" s="10">
        <f t="shared" si="10"/>
        <v>148903.55000000008</v>
      </c>
    </row>
    <row r="139" spans="1:5" hidden="1">
      <c r="A139" s="17">
        <f t="shared" si="8"/>
        <v>42962</v>
      </c>
      <c r="B139" s="10">
        <f t="shared" si="6"/>
        <v>1067.6500000000001</v>
      </c>
      <c r="C139" s="10">
        <f t="shared" si="7"/>
        <v>732.11</v>
      </c>
      <c r="D139" s="10">
        <f t="shared" si="9"/>
        <v>335.54000000000008</v>
      </c>
      <c r="E139" s="10">
        <f t="shared" si="10"/>
        <v>148568.01000000007</v>
      </c>
    </row>
    <row r="140" spans="1:5" hidden="1">
      <c r="A140" s="17">
        <f t="shared" si="8"/>
        <v>42993</v>
      </c>
      <c r="B140" s="10">
        <f t="shared" si="6"/>
        <v>1067.6500000000001</v>
      </c>
      <c r="C140" s="10">
        <f t="shared" si="7"/>
        <v>730.46</v>
      </c>
      <c r="D140" s="10">
        <f t="shared" si="9"/>
        <v>337.19000000000005</v>
      </c>
      <c r="E140" s="10">
        <f t="shared" si="10"/>
        <v>148230.82000000007</v>
      </c>
    </row>
    <row r="141" spans="1:5" hidden="1">
      <c r="A141" s="17">
        <f t="shared" si="8"/>
        <v>43023</v>
      </c>
      <c r="B141" s="10">
        <f t="shared" si="6"/>
        <v>1067.6500000000001</v>
      </c>
      <c r="C141" s="10">
        <f t="shared" si="7"/>
        <v>728.8</v>
      </c>
      <c r="D141" s="10">
        <f t="shared" si="9"/>
        <v>338.85000000000014</v>
      </c>
      <c r="E141" s="10">
        <f t="shared" si="10"/>
        <v>147891.97000000006</v>
      </c>
    </row>
    <row r="142" spans="1:5" hidden="1">
      <c r="A142" s="17">
        <f t="shared" si="8"/>
        <v>43054</v>
      </c>
      <c r="B142" s="10">
        <f t="shared" si="6"/>
        <v>1067.6500000000001</v>
      </c>
      <c r="C142" s="10">
        <f t="shared" si="7"/>
        <v>727.14</v>
      </c>
      <c r="D142" s="10">
        <f t="shared" si="9"/>
        <v>340.5100000000001</v>
      </c>
      <c r="E142" s="10">
        <f t="shared" si="10"/>
        <v>147551.46000000005</v>
      </c>
    </row>
    <row r="143" spans="1:5" hidden="1">
      <c r="A143" s="17">
        <f t="shared" si="8"/>
        <v>43084</v>
      </c>
      <c r="B143" s="10">
        <f t="shared" ref="B143:B206" si="11">Rata_miesięczna</f>
        <v>1067.6500000000001</v>
      </c>
      <c r="C143" s="10">
        <f t="shared" ref="C143:C206" si="12">ROUND(E142*Stopa/12,2)</f>
        <v>725.46</v>
      </c>
      <c r="D143" s="10">
        <f t="shared" si="9"/>
        <v>342.19000000000005</v>
      </c>
      <c r="E143" s="10">
        <f t="shared" si="10"/>
        <v>147209.27000000005</v>
      </c>
    </row>
    <row r="144" spans="1:5" hidden="1">
      <c r="A144" s="17">
        <f t="shared" ref="A144:A207" si="13">DATE(YEAR(A143),MONTH(A143)+1,DAY(A143))</f>
        <v>43115</v>
      </c>
      <c r="B144" s="10">
        <f t="shared" si="11"/>
        <v>1067.6500000000001</v>
      </c>
      <c r="C144" s="10">
        <f t="shared" si="12"/>
        <v>723.78</v>
      </c>
      <c r="D144" s="10">
        <f t="shared" ref="D144:D207" si="14">B144-C144</f>
        <v>343.87000000000012</v>
      </c>
      <c r="E144" s="10">
        <f t="shared" ref="E144:E207" si="15">E143-D144</f>
        <v>146865.40000000005</v>
      </c>
    </row>
    <row r="145" spans="1:5" hidden="1">
      <c r="A145" s="17">
        <f t="shared" si="13"/>
        <v>43146</v>
      </c>
      <c r="B145" s="10">
        <f t="shared" si="11"/>
        <v>1067.6500000000001</v>
      </c>
      <c r="C145" s="10">
        <f t="shared" si="12"/>
        <v>722.09</v>
      </c>
      <c r="D145" s="10">
        <f t="shared" si="14"/>
        <v>345.56000000000006</v>
      </c>
      <c r="E145" s="10">
        <f t="shared" si="15"/>
        <v>146519.84000000005</v>
      </c>
    </row>
    <row r="146" spans="1:5" hidden="1">
      <c r="A146" s="17">
        <f t="shared" si="13"/>
        <v>43174</v>
      </c>
      <c r="B146" s="10">
        <f t="shared" si="11"/>
        <v>1067.6500000000001</v>
      </c>
      <c r="C146" s="10">
        <f t="shared" si="12"/>
        <v>720.39</v>
      </c>
      <c r="D146" s="10">
        <f t="shared" si="14"/>
        <v>347.2600000000001</v>
      </c>
      <c r="E146" s="10">
        <f t="shared" si="15"/>
        <v>146172.58000000005</v>
      </c>
    </row>
    <row r="147" spans="1:5" hidden="1">
      <c r="A147" s="17">
        <f t="shared" si="13"/>
        <v>43205</v>
      </c>
      <c r="B147" s="10">
        <f t="shared" si="11"/>
        <v>1067.6500000000001</v>
      </c>
      <c r="C147" s="10">
        <f t="shared" si="12"/>
        <v>718.68</v>
      </c>
      <c r="D147" s="10">
        <f t="shared" si="14"/>
        <v>348.97000000000014</v>
      </c>
      <c r="E147" s="10">
        <f t="shared" si="15"/>
        <v>145823.61000000004</v>
      </c>
    </row>
    <row r="148" spans="1:5" hidden="1">
      <c r="A148" s="17">
        <f t="shared" si="13"/>
        <v>43235</v>
      </c>
      <c r="B148" s="10">
        <f t="shared" si="11"/>
        <v>1067.6500000000001</v>
      </c>
      <c r="C148" s="10">
        <f t="shared" si="12"/>
        <v>716.97</v>
      </c>
      <c r="D148" s="10">
        <f t="shared" si="14"/>
        <v>350.68000000000006</v>
      </c>
      <c r="E148" s="10">
        <f t="shared" si="15"/>
        <v>145472.93000000005</v>
      </c>
    </row>
    <row r="149" spans="1:5" hidden="1">
      <c r="A149" s="17">
        <f t="shared" si="13"/>
        <v>43266</v>
      </c>
      <c r="B149" s="10">
        <f t="shared" si="11"/>
        <v>1067.6500000000001</v>
      </c>
      <c r="C149" s="10">
        <f t="shared" si="12"/>
        <v>715.24</v>
      </c>
      <c r="D149" s="10">
        <f t="shared" si="14"/>
        <v>352.41000000000008</v>
      </c>
      <c r="E149" s="10">
        <f t="shared" si="15"/>
        <v>145120.52000000005</v>
      </c>
    </row>
    <row r="150" spans="1:5" hidden="1">
      <c r="A150" s="17">
        <f t="shared" si="13"/>
        <v>43296</v>
      </c>
      <c r="B150" s="10">
        <f t="shared" si="11"/>
        <v>1067.6500000000001</v>
      </c>
      <c r="C150" s="10">
        <f t="shared" si="12"/>
        <v>713.51</v>
      </c>
      <c r="D150" s="10">
        <f t="shared" si="14"/>
        <v>354.1400000000001</v>
      </c>
      <c r="E150" s="10">
        <f t="shared" si="15"/>
        <v>144766.38000000003</v>
      </c>
    </row>
    <row r="151" spans="1:5" hidden="1">
      <c r="A151" s="17">
        <f t="shared" si="13"/>
        <v>43327</v>
      </c>
      <c r="B151" s="10">
        <f t="shared" si="11"/>
        <v>1067.6500000000001</v>
      </c>
      <c r="C151" s="10">
        <f t="shared" si="12"/>
        <v>711.77</v>
      </c>
      <c r="D151" s="10">
        <f t="shared" si="14"/>
        <v>355.88000000000011</v>
      </c>
      <c r="E151" s="10">
        <f t="shared" si="15"/>
        <v>144410.50000000003</v>
      </c>
    </row>
    <row r="152" spans="1:5" hidden="1">
      <c r="A152" s="17">
        <f t="shared" si="13"/>
        <v>43358</v>
      </c>
      <c r="B152" s="10">
        <f t="shared" si="11"/>
        <v>1067.6500000000001</v>
      </c>
      <c r="C152" s="10">
        <f t="shared" si="12"/>
        <v>710.02</v>
      </c>
      <c r="D152" s="10">
        <f t="shared" si="14"/>
        <v>357.63000000000011</v>
      </c>
      <c r="E152" s="10">
        <f t="shared" si="15"/>
        <v>144052.87000000002</v>
      </c>
    </row>
    <row r="153" spans="1:5" hidden="1">
      <c r="A153" s="17">
        <f t="shared" si="13"/>
        <v>43388</v>
      </c>
      <c r="B153" s="10">
        <f t="shared" si="11"/>
        <v>1067.6500000000001</v>
      </c>
      <c r="C153" s="10">
        <f t="shared" si="12"/>
        <v>708.26</v>
      </c>
      <c r="D153" s="10">
        <f t="shared" si="14"/>
        <v>359.3900000000001</v>
      </c>
      <c r="E153" s="10">
        <f t="shared" si="15"/>
        <v>143693.48000000001</v>
      </c>
    </row>
    <row r="154" spans="1:5" hidden="1">
      <c r="A154" s="17">
        <f t="shared" si="13"/>
        <v>43419</v>
      </c>
      <c r="B154" s="10">
        <f t="shared" si="11"/>
        <v>1067.6500000000001</v>
      </c>
      <c r="C154" s="10">
        <f t="shared" si="12"/>
        <v>706.49</v>
      </c>
      <c r="D154" s="10">
        <f t="shared" si="14"/>
        <v>361.16000000000008</v>
      </c>
      <c r="E154" s="10">
        <f t="shared" si="15"/>
        <v>143332.32</v>
      </c>
    </row>
    <row r="155" spans="1:5" hidden="1">
      <c r="A155" s="17">
        <f t="shared" si="13"/>
        <v>43449</v>
      </c>
      <c r="B155" s="10">
        <f t="shared" si="11"/>
        <v>1067.6500000000001</v>
      </c>
      <c r="C155" s="10">
        <f t="shared" si="12"/>
        <v>704.72</v>
      </c>
      <c r="D155" s="10">
        <f t="shared" si="14"/>
        <v>362.93000000000006</v>
      </c>
      <c r="E155" s="10">
        <f t="shared" si="15"/>
        <v>142969.39000000001</v>
      </c>
    </row>
    <row r="156" spans="1:5" hidden="1">
      <c r="A156" s="17">
        <f t="shared" si="13"/>
        <v>43480</v>
      </c>
      <c r="B156" s="10">
        <f t="shared" si="11"/>
        <v>1067.6500000000001</v>
      </c>
      <c r="C156" s="10">
        <f t="shared" si="12"/>
        <v>702.93</v>
      </c>
      <c r="D156" s="10">
        <f t="shared" si="14"/>
        <v>364.72000000000014</v>
      </c>
      <c r="E156" s="10">
        <f t="shared" si="15"/>
        <v>142604.67000000001</v>
      </c>
    </row>
    <row r="157" spans="1:5" hidden="1">
      <c r="A157" s="17">
        <f t="shared" si="13"/>
        <v>43511</v>
      </c>
      <c r="B157" s="10">
        <f t="shared" si="11"/>
        <v>1067.6500000000001</v>
      </c>
      <c r="C157" s="10">
        <f t="shared" si="12"/>
        <v>701.14</v>
      </c>
      <c r="D157" s="10">
        <f t="shared" si="14"/>
        <v>366.5100000000001</v>
      </c>
      <c r="E157" s="10">
        <f t="shared" si="15"/>
        <v>142238.16</v>
      </c>
    </row>
    <row r="158" spans="1:5" hidden="1">
      <c r="A158" s="17">
        <f t="shared" si="13"/>
        <v>43539</v>
      </c>
      <c r="B158" s="10">
        <f t="shared" si="11"/>
        <v>1067.6500000000001</v>
      </c>
      <c r="C158" s="10">
        <f t="shared" si="12"/>
        <v>699.34</v>
      </c>
      <c r="D158" s="10">
        <f t="shared" si="14"/>
        <v>368.31000000000006</v>
      </c>
      <c r="E158" s="10">
        <f t="shared" si="15"/>
        <v>141869.85</v>
      </c>
    </row>
    <row r="159" spans="1:5" hidden="1">
      <c r="A159" s="17">
        <f t="shared" si="13"/>
        <v>43570</v>
      </c>
      <c r="B159" s="10">
        <f t="shared" si="11"/>
        <v>1067.6500000000001</v>
      </c>
      <c r="C159" s="10">
        <f t="shared" si="12"/>
        <v>697.53</v>
      </c>
      <c r="D159" s="10">
        <f t="shared" si="14"/>
        <v>370.12000000000012</v>
      </c>
      <c r="E159" s="10">
        <f t="shared" si="15"/>
        <v>141499.73000000001</v>
      </c>
    </row>
    <row r="160" spans="1:5" hidden="1">
      <c r="A160" s="17">
        <f t="shared" si="13"/>
        <v>43600</v>
      </c>
      <c r="B160" s="10">
        <f t="shared" si="11"/>
        <v>1067.6500000000001</v>
      </c>
      <c r="C160" s="10">
        <f t="shared" si="12"/>
        <v>695.71</v>
      </c>
      <c r="D160" s="10">
        <f t="shared" si="14"/>
        <v>371.94000000000005</v>
      </c>
      <c r="E160" s="10">
        <f t="shared" si="15"/>
        <v>141127.79</v>
      </c>
    </row>
    <row r="161" spans="1:5" hidden="1">
      <c r="A161" s="17">
        <f t="shared" si="13"/>
        <v>43631</v>
      </c>
      <c r="B161" s="10">
        <f t="shared" si="11"/>
        <v>1067.6500000000001</v>
      </c>
      <c r="C161" s="10">
        <f t="shared" si="12"/>
        <v>693.88</v>
      </c>
      <c r="D161" s="10">
        <f t="shared" si="14"/>
        <v>373.7700000000001</v>
      </c>
      <c r="E161" s="10">
        <f t="shared" si="15"/>
        <v>140754.02000000002</v>
      </c>
    </row>
    <row r="162" spans="1:5" hidden="1">
      <c r="A162" s="17">
        <f t="shared" si="13"/>
        <v>43661</v>
      </c>
      <c r="B162" s="10">
        <f t="shared" si="11"/>
        <v>1067.6500000000001</v>
      </c>
      <c r="C162" s="10">
        <f t="shared" si="12"/>
        <v>692.04</v>
      </c>
      <c r="D162" s="10">
        <f t="shared" si="14"/>
        <v>375.61000000000013</v>
      </c>
      <c r="E162" s="10">
        <f t="shared" si="15"/>
        <v>140378.41000000003</v>
      </c>
    </row>
    <row r="163" spans="1:5" hidden="1">
      <c r="A163" s="17">
        <f t="shared" si="13"/>
        <v>43692</v>
      </c>
      <c r="B163" s="10">
        <f t="shared" si="11"/>
        <v>1067.6500000000001</v>
      </c>
      <c r="C163" s="10">
        <f t="shared" si="12"/>
        <v>690.19</v>
      </c>
      <c r="D163" s="10">
        <f t="shared" si="14"/>
        <v>377.46000000000004</v>
      </c>
      <c r="E163" s="10">
        <f t="shared" si="15"/>
        <v>140000.95000000004</v>
      </c>
    </row>
    <row r="164" spans="1:5" hidden="1">
      <c r="A164" s="17">
        <f t="shared" si="13"/>
        <v>43723</v>
      </c>
      <c r="B164" s="10">
        <f t="shared" si="11"/>
        <v>1067.6500000000001</v>
      </c>
      <c r="C164" s="10">
        <f t="shared" si="12"/>
        <v>688.34</v>
      </c>
      <c r="D164" s="10">
        <f t="shared" si="14"/>
        <v>379.31000000000006</v>
      </c>
      <c r="E164" s="10">
        <f t="shared" si="15"/>
        <v>139621.64000000004</v>
      </c>
    </row>
    <row r="165" spans="1:5" hidden="1">
      <c r="A165" s="17">
        <f t="shared" si="13"/>
        <v>43753</v>
      </c>
      <c r="B165" s="10">
        <f t="shared" si="11"/>
        <v>1067.6500000000001</v>
      </c>
      <c r="C165" s="10">
        <f t="shared" si="12"/>
        <v>686.47</v>
      </c>
      <c r="D165" s="10">
        <f t="shared" si="14"/>
        <v>381.18000000000006</v>
      </c>
      <c r="E165" s="10">
        <f t="shared" si="15"/>
        <v>139240.46000000005</v>
      </c>
    </row>
    <row r="166" spans="1:5" hidden="1">
      <c r="A166" s="17">
        <f t="shared" si="13"/>
        <v>43784</v>
      </c>
      <c r="B166" s="10">
        <f t="shared" si="11"/>
        <v>1067.6500000000001</v>
      </c>
      <c r="C166" s="10">
        <f t="shared" si="12"/>
        <v>684.6</v>
      </c>
      <c r="D166" s="10">
        <f t="shared" si="14"/>
        <v>383.05000000000007</v>
      </c>
      <c r="E166" s="10">
        <f t="shared" si="15"/>
        <v>138857.41000000006</v>
      </c>
    </row>
    <row r="167" spans="1:5" hidden="1">
      <c r="A167" s="17">
        <f t="shared" si="13"/>
        <v>43814</v>
      </c>
      <c r="B167" s="10">
        <f t="shared" si="11"/>
        <v>1067.6500000000001</v>
      </c>
      <c r="C167" s="10">
        <f t="shared" si="12"/>
        <v>682.72</v>
      </c>
      <c r="D167" s="10">
        <f t="shared" si="14"/>
        <v>384.93000000000006</v>
      </c>
      <c r="E167" s="10">
        <f t="shared" si="15"/>
        <v>138472.48000000007</v>
      </c>
    </row>
    <row r="168" spans="1:5" hidden="1">
      <c r="A168" s="17">
        <f t="shared" si="13"/>
        <v>43845</v>
      </c>
      <c r="B168" s="10">
        <f t="shared" si="11"/>
        <v>1067.6500000000001</v>
      </c>
      <c r="C168" s="10">
        <f t="shared" si="12"/>
        <v>680.82</v>
      </c>
      <c r="D168" s="10">
        <f t="shared" si="14"/>
        <v>386.83000000000004</v>
      </c>
      <c r="E168" s="10">
        <f t="shared" si="15"/>
        <v>138085.65000000008</v>
      </c>
    </row>
    <row r="169" spans="1:5" hidden="1">
      <c r="A169" s="17">
        <f t="shared" si="13"/>
        <v>43876</v>
      </c>
      <c r="B169" s="10">
        <f t="shared" si="11"/>
        <v>1067.6500000000001</v>
      </c>
      <c r="C169" s="10">
        <f t="shared" si="12"/>
        <v>678.92</v>
      </c>
      <c r="D169" s="10">
        <f t="shared" si="14"/>
        <v>388.73000000000013</v>
      </c>
      <c r="E169" s="10">
        <f t="shared" si="15"/>
        <v>137696.92000000007</v>
      </c>
    </row>
    <row r="170" spans="1:5" hidden="1">
      <c r="A170" s="17">
        <f t="shared" si="13"/>
        <v>43905</v>
      </c>
      <c r="B170" s="10">
        <f t="shared" si="11"/>
        <v>1067.6500000000001</v>
      </c>
      <c r="C170" s="10">
        <f t="shared" si="12"/>
        <v>677.01</v>
      </c>
      <c r="D170" s="10">
        <f t="shared" si="14"/>
        <v>390.6400000000001</v>
      </c>
      <c r="E170" s="10">
        <f t="shared" si="15"/>
        <v>137306.28000000006</v>
      </c>
    </row>
    <row r="171" spans="1:5" hidden="1">
      <c r="A171" s="17">
        <f t="shared" si="13"/>
        <v>43936</v>
      </c>
      <c r="B171" s="10">
        <f t="shared" si="11"/>
        <v>1067.6500000000001</v>
      </c>
      <c r="C171" s="10">
        <f t="shared" si="12"/>
        <v>675.09</v>
      </c>
      <c r="D171" s="10">
        <f t="shared" si="14"/>
        <v>392.56000000000006</v>
      </c>
      <c r="E171" s="10">
        <f t="shared" si="15"/>
        <v>136913.72000000006</v>
      </c>
    </row>
    <row r="172" spans="1:5" hidden="1">
      <c r="A172" s="17">
        <f t="shared" si="13"/>
        <v>43966</v>
      </c>
      <c r="B172" s="10">
        <f t="shared" si="11"/>
        <v>1067.6500000000001</v>
      </c>
      <c r="C172" s="10">
        <f t="shared" si="12"/>
        <v>673.16</v>
      </c>
      <c r="D172" s="10">
        <f t="shared" si="14"/>
        <v>394.49000000000012</v>
      </c>
      <c r="E172" s="10">
        <f t="shared" si="15"/>
        <v>136519.23000000007</v>
      </c>
    </row>
    <row r="173" spans="1:5" hidden="1">
      <c r="A173" s="17">
        <f t="shared" si="13"/>
        <v>43997</v>
      </c>
      <c r="B173" s="10">
        <f t="shared" si="11"/>
        <v>1067.6500000000001</v>
      </c>
      <c r="C173" s="10">
        <f t="shared" si="12"/>
        <v>671.22</v>
      </c>
      <c r="D173" s="10">
        <f t="shared" si="14"/>
        <v>396.43000000000006</v>
      </c>
      <c r="E173" s="10">
        <f t="shared" si="15"/>
        <v>136122.80000000008</v>
      </c>
    </row>
    <row r="174" spans="1:5" hidden="1">
      <c r="A174" s="17">
        <f t="shared" si="13"/>
        <v>44027</v>
      </c>
      <c r="B174" s="10">
        <f t="shared" si="11"/>
        <v>1067.6500000000001</v>
      </c>
      <c r="C174" s="10">
        <f t="shared" si="12"/>
        <v>669.27</v>
      </c>
      <c r="D174" s="10">
        <f t="shared" si="14"/>
        <v>398.38000000000011</v>
      </c>
      <c r="E174" s="10">
        <f t="shared" si="15"/>
        <v>135724.42000000007</v>
      </c>
    </row>
    <row r="175" spans="1:5" hidden="1">
      <c r="A175" s="17">
        <f t="shared" si="13"/>
        <v>44058</v>
      </c>
      <c r="B175" s="10">
        <f t="shared" si="11"/>
        <v>1067.6500000000001</v>
      </c>
      <c r="C175" s="10">
        <f t="shared" si="12"/>
        <v>667.31</v>
      </c>
      <c r="D175" s="10">
        <f t="shared" si="14"/>
        <v>400.34000000000015</v>
      </c>
      <c r="E175" s="10">
        <f t="shared" si="15"/>
        <v>135324.08000000007</v>
      </c>
    </row>
    <row r="176" spans="1:5" hidden="1">
      <c r="A176" s="17">
        <f t="shared" si="13"/>
        <v>44089</v>
      </c>
      <c r="B176" s="10">
        <f t="shared" si="11"/>
        <v>1067.6500000000001</v>
      </c>
      <c r="C176" s="10">
        <f t="shared" si="12"/>
        <v>665.34</v>
      </c>
      <c r="D176" s="10">
        <f t="shared" si="14"/>
        <v>402.31000000000006</v>
      </c>
      <c r="E176" s="10">
        <f t="shared" si="15"/>
        <v>134921.77000000008</v>
      </c>
    </row>
    <row r="177" spans="1:5" hidden="1">
      <c r="A177" s="17">
        <f t="shared" si="13"/>
        <v>44119</v>
      </c>
      <c r="B177" s="10">
        <f t="shared" si="11"/>
        <v>1067.6500000000001</v>
      </c>
      <c r="C177" s="10">
        <f t="shared" si="12"/>
        <v>663.37</v>
      </c>
      <c r="D177" s="10">
        <f t="shared" si="14"/>
        <v>404.28000000000009</v>
      </c>
      <c r="E177" s="10">
        <f t="shared" si="15"/>
        <v>134517.49000000008</v>
      </c>
    </row>
    <row r="178" spans="1:5" hidden="1">
      <c r="A178" s="17">
        <f t="shared" si="13"/>
        <v>44150</v>
      </c>
      <c r="B178" s="10">
        <f t="shared" si="11"/>
        <v>1067.6500000000001</v>
      </c>
      <c r="C178" s="10">
        <f t="shared" si="12"/>
        <v>661.38</v>
      </c>
      <c r="D178" s="10">
        <f t="shared" si="14"/>
        <v>406.2700000000001</v>
      </c>
      <c r="E178" s="10">
        <f t="shared" si="15"/>
        <v>134111.22000000009</v>
      </c>
    </row>
    <row r="179" spans="1:5" hidden="1">
      <c r="A179" s="17">
        <f t="shared" si="13"/>
        <v>44180</v>
      </c>
      <c r="B179" s="10">
        <f t="shared" si="11"/>
        <v>1067.6500000000001</v>
      </c>
      <c r="C179" s="10">
        <f t="shared" si="12"/>
        <v>659.38</v>
      </c>
      <c r="D179" s="10">
        <f t="shared" si="14"/>
        <v>408.2700000000001</v>
      </c>
      <c r="E179" s="10">
        <f t="shared" si="15"/>
        <v>133702.9500000001</v>
      </c>
    </row>
    <row r="180" spans="1:5" hidden="1">
      <c r="A180" s="17">
        <f t="shared" si="13"/>
        <v>44211</v>
      </c>
      <c r="B180" s="10">
        <f t="shared" si="11"/>
        <v>1067.6500000000001</v>
      </c>
      <c r="C180" s="10">
        <f t="shared" si="12"/>
        <v>657.37</v>
      </c>
      <c r="D180" s="10">
        <f t="shared" si="14"/>
        <v>410.28000000000009</v>
      </c>
      <c r="E180" s="10">
        <f t="shared" si="15"/>
        <v>133292.6700000001</v>
      </c>
    </row>
    <row r="181" spans="1:5" hidden="1">
      <c r="A181" s="17">
        <f t="shared" si="13"/>
        <v>44242</v>
      </c>
      <c r="B181" s="10">
        <f t="shared" si="11"/>
        <v>1067.6500000000001</v>
      </c>
      <c r="C181" s="10">
        <f t="shared" si="12"/>
        <v>655.36</v>
      </c>
      <c r="D181" s="10">
        <f t="shared" si="14"/>
        <v>412.29000000000008</v>
      </c>
      <c r="E181" s="10">
        <f t="shared" si="15"/>
        <v>132880.38000000009</v>
      </c>
    </row>
    <row r="182" spans="1:5" hidden="1">
      <c r="A182" s="17">
        <f t="shared" si="13"/>
        <v>44270</v>
      </c>
      <c r="B182" s="10">
        <f t="shared" si="11"/>
        <v>1067.6500000000001</v>
      </c>
      <c r="C182" s="10">
        <f t="shared" si="12"/>
        <v>653.33000000000004</v>
      </c>
      <c r="D182" s="10">
        <f t="shared" si="14"/>
        <v>414.32000000000005</v>
      </c>
      <c r="E182" s="10">
        <f t="shared" si="15"/>
        <v>132466.06000000008</v>
      </c>
    </row>
    <row r="183" spans="1:5" hidden="1">
      <c r="A183" s="17">
        <f t="shared" si="13"/>
        <v>44301</v>
      </c>
      <c r="B183" s="10">
        <f t="shared" si="11"/>
        <v>1067.6500000000001</v>
      </c>
      <c r="C183" s="10">
        <f t="shared" si="12"/>
        <v>651.29</v>
      </c>
      <c r="D183" s="10">
        <f t="shared" si="14"/>
        <v>416.36000000000013</v>
      </c>
      <c r="E183" s="10">
        <f t="shared" si="15"/>
        <v>132049.7000000001</v>
      </c>
    </row>
    <row r="184" spans="1:5" hidden="1">
      <c r="A184" s="17">
        <f t="shared" si="13"/>
        <v>44331</v>
      </c>
      <c r="B184" s="10">
        <f t="shared" si="11"/>
        <v>1067.6500000000001</v>
      </c>
      <c r="C184" s="10">
        <f t="shared" si="12"/>
        <v>649.24</v>
      </c>
      <c r="D184" s="10">
        <f t="shared" si="14"/>
        <v>418.41000000000008</v>
      </c>
      <c r="E184" s="10">
        <f t="shared" si="15"/>
        <v>131631.2900000001</v>
      </c>
    </row>
    <row r="185" spans="1:5" hidden="1">
      <c r="A185" s="17">
        <f t="shared" si="13"/>
        <v>44362</v>
      </c>
      <c r="B185" s="10">
        <f t="shared" si="11"/>
        <v>1067.6500000000001</v>
      </c>
      <c r="C185" s="10">
        <f t="shared" si="12"/>
        <v>647.19000000000005</v>
      </c>
      <c r="D185" s="10">
        <f t="shared" si="14"/>
        <v>420.46000000000004</v>
      </c>
      <c r="E185" s="10">
        <f t="shared" si="15"/>
        <v>131210.8300000001</v>
      </c>
    </row>
    <row r="186" spans="1:5" hidden="1">
      <c r="A186" s="17">
        <f t="shared" si="13"/>
        <v>44392</v>
      </c>
      <c r="B186" s="10">
        <f t="shared" si="11"/>
        <v>1067.6500000000001</v>
      </c>
      <c r="C186" s="10">
        <f t="shared" si="12"/>
        <v>645.12</v>
      </c>
      <c r="D186" s="10">
        <f t="shared" si="14"/>
        <v>422.53000000000009</v>
      </c>
      <c r="E186" s="10">
        <f t="shared" si="15"/>
        <v>130788.3000000001</v>
      </c>
    </row>
    <row r="187" spans="1:5" hidden="1">
      <c r="A187" s="17">
        <f t="shared" si="13"/>
        <v>44423</v>
      </c>
      <c r="B187" s="10">
        <f t="shared" si="11"/>
        <v>1067.6500000000001</v>
      </c>
      <c r="C187" s="10">
        <f t="shared" si="12"/>
        <v>643.04</v>
      </c>
      <c r="D187" s="10">
        <f t="shared" si="14"/>
        <v>424.61000000000013</v>
      </c>
      <c r="E187" s="10">
        <f t="shared" si="15"/>
        <v>130363.6900000001</v>
      </c>
    </row>
    <row r="188" spans="1:5" hidden="1">
      <c r="A188" s="17">
        <f t="shared" si="13"/>
        <v>44454</v>
      </c>
      <c r="B188" s="10">
        <f t="shared" si="11"/>
        <v>1067.6500000000001</v>
      </c>
      <c r="C188" s="10">
        <f t="shared" si="12"/>
        <v>640.95000000000005</v>
      </c>
      <c r="D188" s="10">
        <f t="shared" si="14"/>
        <v>426.70000000000005</v>
      </c>
      <c r="E188" s="10">
        <f t="shared" si="15"/>
        <v>129936.99000000011</v>
      </c>
    </row>
    <row r="189" spans="1:5" hidden="1">
      <c r="A189" s="17">
        <f t="shared" si="13"/>
        <v>44484</v>
      </c>
      <c r="B189" s="10">
        <f t="shared" si="11"/>
        <v>1067.6500000000001</v>
      </c>
      <c r="C189" s="10">
        <f t="shared" si="12"/>
        <v>638.86</v>
      </c>
      <c r="D189" s="10">
        <f t="shared" si="14"/>
        <v>428.79000000000008</v>
      </c>
      <c r="E189" s="10">
        <f t="shared" si="15"/>
        <v>129508.20000000011</v>
      </c>
    </row>
    <row r="190" spans="1:5" hidden="1">
      <c r="A190" s="17">
        <f t="shared" si="13"/>
        <v>44515</v>
      </c>
      <c r="B190" s="10">
        <f t="shared" si="11"/>
        <v>1067.6500000000001</v>
      </c>
      <c r="C190" s="10">
        <f t="shared" si="12"/>
        <v>636.75</v>
      </c>
      <c r="D190" s="10">
        <f t="shared" si="14"/>
        <v>430.90000000000009</v>
      </c>
      <c r="E190" s="10">
        <f t="shared" si="15"/>
        <v>129077.30000000012</v>
      </c>
    </row>
    <row r="191" spans="1:5" hidden="1">
      <c r="A191" s="17">
        <f t="shared" si="13"/>
        <v>44545</v>
      </c>
      <c r="B191" s="10">
        <f t="shared" si="11"/>
        <v>1067.6500000000001</v>
      </c>
      <c r="C191" s="10">
        <f t="shared" si="12"/>
        <v>634.63</v>
      </c>
      <c r="D191" s="10">
        <f t="shared" si="14"/>
        <v>433.0200000000001</v>
      </c>
      <c r="E191" s="10">
        <f t="shared" si="15"/>
        <v>128644.28000000012</v>
      </c>
    </row>
    <row r="192" spans="1:5" hidden="1">
      <c r="A192" s="17">
        <f t="shared" si="13"/>
        <v>44576</v>
      </c>
      <c r="B192" s="10">
        <f t="shared" si="11"/>
        <v>1067.6500000000001</v>
      </c>
      <c r="C192" s="10">
        <f t="shared" si="12"/>
        <v>632.5</v>
      </c>
      <c r="D192" s="10">
        <f t="shared" si="14"/>
        <v>435.15000000000009</v>
      </c>
      <c r="E192" s="10">
        <f t="shared" si="15"/>
        <v>128209.13000000012</v>
      </c>
    </row>
    <row r="193" spans="1:5" hidden="1">
      <c r="A193" s="17">
        <f t="shared" si="13"/>
        <v>44607</v>
      </c>
      <c r="B193" s="10">
        <f t="shared" si="11"/>
        <v>1067.6500000000001</v>
      </c>
      <c r="C193" s="10">
        <f t="shared" si="12"/>
        <v>630.36</v>
      </c>
      <c r="D193" s="10">
        <f t="shared" si="14"/>
        <v>437.29000000000008</v>
      </c>
      <c r="E193" s="10">
        <f t="shared" si="15"/>
        <v>127771.84000000013</v>
      </c>
    </row>
    <row r="194" spans="1:5" hidden="1">
      <c r="A194" s="17">
        <f t="shared" si="13"/>
        <v>44635</v>
      </c>
      <c r="B194" s="10">
        <f t="shared" si="11"/>
        <v>1067.6500000000001</v>
      </c>
      <c r="C194" s="10">
        <f t="shared" si="12"/>
        <v>628.21</v>
      </c>
      <c r="D194" s="10">
        <f t="shared" si="14"/>
        <v>439.44000000000005</v>
      </c>
      <c r="E194" s="10">
        <f t="shared" si="15"/>
        <v>127332.40000000013</v>
      </c>
    </row>
    <row r="195" spans="1:5" hidden="1">
      <c r="A195" s="17">
        <f t="shared" si="13"/>
        <v>44666</v>
      </c>
      <c r="B195" s="10">
        <f t="shared" si="11"/>
        <v>1067.6500000000001</v>
      </c>
      <c r="C195" s="10">
        <f t="shared" si="12"/>
        <v>626.04999999999995</v>
      </c>
      <c r="D195" s="10">
        <f t="shared" si="14"/>
        <v>441.60000000000014</v>
      </c>
      <c r="E195" s="10">
        <f t="shared" si="15"/>
        <v>126890.80000000012</v>
      </c>
    </row>
    <row r="196" spans="1:5" hidden="1">
      <c r="A196" s="17">
        <f t="shared" si="13"/>
        <v>44696</v>
      </c>
      <c r="B196" s="10">
        <f t="shared" si="11"/>
        <v>1067.6500000000001</v>
      </c>
      <c r="C196" s="10">
        <f t="shared" si="12"/>
        <v>623.88</v>
      </c>
      <c r="D196" s="10">
        <f t="shared" si="14"/>
        <v>443.7700000000001</v>
      </c>
      <c r="E196" s="10">
        <f t="shared" si="15"/>
        <v>126447.03000000012</v>
      </c>
    </row>
    <row r="197" spans="1:5" hidden="1">
      <c r="A197" s="17">
        <f t="shared" si="13"/>
        <v>44727</v>
      </c>
      <c r="B197" s="10">
        <f t="shared" si="11"/>
        <v>1067.6500000000001</v>
      </c>
      <c r="C197" s="10">
        <f t="shared" si="12"/>
        <v>621.70000000000005</v>
      </c>
      <c r="D197" s="10">
        <f t="shared" si="14"/>
        <v>445.95000000000005</v>
      </c>
      <c r="E197" s="10">
        <f t="shared" si="15"/>
        <v>126001.08000000012</v>
      </c>
    </row>
    <row r="198" spans="1:5" hidden="1">
      <c r="A198" s="17">
        <f t="shared" si="13"/>
        <v>44757</v>
      </c>
      <c r="B198" s="10">
        <f t="shared" si="11"/>
        <v>1067.6500000000001</v>
      </c>
      <c r="C198" s="10">
        <f t="shared" si="12"/>
        <v>619.51</v>
      </c>
      <c r="D198" s="10">
        <f t="shared" si="14"/>
        <v>448.1400000000001</v>
      </c>
      <c r="E198" s="10">
        <f t="shared" si="15"/>
        <v>125552.94000000012</v>
      </c>
    </row>
    <row r="199" spans="1:5" hidden="1">
      <c r="A199" s="17">
        <f t="shared" si="13"/>
        <v>44788</v>
      </c>
      <c r="B199" s="10">
        <f t="shared" si="11"/>
        <v>1067.6500000000001</v>
      </c>
      <c r="C199" s="10">
        <f t="shared" si="12"/>
        <v>617.29999999999995</v>
      </c>
      <c r="D199" s="10">
        <f t="shared" si="14"/>
        <v>450.35000000000014</v>
      </c>
      <c r="E199" s="10">
        <f t="shared" si="15"/>
        <v>125102.59000000011</v>
      </c>
    </row>
    <row r="200" spans="1:5" hidden="1">
      <c r="A200" s="17">
        <f t="shared" si="13"/>
        <v>44819</v>
      </c>
      <c r="B200" s="10">
        <f t="shared" si="11"/>
        <v>1067.6500000000001</v>
      </c>
      <c r="C200" s="10">
        <f t="shared" si="12"/>
        <v>615.09</v>
      </c>
      <c r="D200" s="10">
        <f t="shared" si="14"/>
        <v>452.56000000000006</v>
      </c>
      <c r="E200" s="10">
        <f t="shared" si="15"/>
        <v>124650.03000000012</v>
      </c>
    </row>
    <row r="201" spans="1:5" hidden="1">
      <c r="A201" s="17">
        <f t="shared" si="13"/>
        <v>44849</v>
      </c>
      <c r="B201" s="10">
        <f t="shared" si="11"/>
        <v>1067.6500000000001</v>
      </c>
      <c r="C201" s="10">
        <f t="shared" si="12"/>
        <v>612.86</v>
      </c>
      <c r="D201" s="10">
        <f t="shared" si="14"/>
        <v>454.79000000000008</v>
      </c>
      <c r="E201" s="10">
        <f t="shared" si="15"/>
        <v>124195.24000000012</v>
      </c>
    </row>
    <row r="202" spans="1:5" hidden="1">
      <c r="A202" s="17">
        <f t="shared" si="13"/>
        <v>44880</v>
      </c>
      <c r="B202" s="10">
        <f t="shared" si="11"/>
        <v>1067.6500000000001</v>
      </c>
      <c r="C202" s="10">
        <f t="shared" si="12"/>
        <v>610.63</v>
      </c>
      <c r="D202" s="10">
        <f t="shared" si="14"/>
        <v>457.0200000000001</v>
      </c>
      <c r="E202" s="10">
        <f t="shared" si="15"/>
        <v>123738.22000000012</v>
      </c>
    </row>
    <row r="203" spans="1:5" hidden="1">
      <c r="A203" s="17">
        <f t="shared" si="13"/>
        <v>44910</v>
      </c>
      <c r="B203" s="10">
        <f t="shared" si="11"/>
        <v>1067.6500000000001</v>
      </c>
      <c r="C203" s="10">
        <f t="shared" si="12"/>
        <v>608.38</v>
      </c>
      <c r="D203" s="10">
        <f t="shared" si="14"/>
        <v>459.2700000000001</v>
      </c>
      <c r="E203" s="10">
        <f t="shared" si="15"/>
        <v>123278.95000000011</v>
      </c>
    </row>
    <row r="204" spans="1:5" hidden="1">
      <c r="A204" s="17">
        <f t="shared" si="13"/>
        <v>44941</v>
      </c>
      <c r="B204" s="10">
        <f t="shared" si="11"/>
        <v>1067.6500000000001</v>
      </c>
      <c r="C204" s="10">
        <f t="shared" si="12"/>
        <v>606.12</v>
      </c>
      <c r="D204" s="10">
        <f t="shared" si="14"/>
        <v>461.53000000000009</v>
      </c>
      <c r="E204" s="10">
        <f t="shared" si="15"/>
        <v>122817.42000000011</v>
      </c>
    </row>
    <row r="205" spans="1:5" hidden="1">
      <c r="A205" s="17">
        <f t="shared" si="13"/>
        <v>44972</v>
      </c>
      <c r="B205" s="10">
        <f t="shared" si="11"/>
        <v>1067.6500000000001</v>
      </c>
      <c r="C205" s="10">
        <f t="shared" si="12"/>
        <v>603.85</v>
      </c>
      <c r="D205" s="10">
        <f t="shared" si="14"/>
        <v>463.80000000000007</v>
      </c>
      <c r="E205" s="10">
        <f t="shared" si="15"/>
        <v>122353.62000000011</v>
      </c>
    </row>
    <row r="206" spans="1:5" hidden="1">
      <c r="A206" s="17">
        <f t="shared" si="13"/>
        <v>45000</v>
      </c>
      <c r="B206" s="10">
        <f t="shared" si="11"/>
        <v>1067.6500000000001</v>
      </c>
      <c r="C206" s="10">
        <f t="shared" si="12"/>
        <v>601.57000000000005</v>
      </c>
      <c r="D206" s="10">
        <f t="shared" si="14"/>
        <v>466.08000000000004</v>
      </c>
      <c r="E206" s="10">
        <f t="shared" si="15"/>
        <v>121887.54000000011</v>
      </c>
    </row>
    <row r="207" spans="1:5" hidden="1">
      <c r="A207" s="17">
        <f t="shared" si="13"/>
        <v>45031</v>
      </c>
      <c r="B207" s="10">
        <f t="shared" ref="B207:B270" si="16">Rata_miesięczna</f>
        <v>1067.6500000000001</v>
      </c>
      <c r="C207" s="10">
        <f t="shared" ref="C207:C270" si="17">ROUND(E206*Stopa/12,2)</f>
        <v>599.28</v>
      </c>
      <c r="D207" s="10">
        <f t="shared" si="14"/>
        <v>468.37000000000012</v>
      </c>
      <c r="E207" s="10">
        <f t="shared" si="15"/>
        <v>121419.17000000011</v>
      </c>
    </row>
    <row r="208" spans="1:5" hidden="1">
      <c r="A208" s="17">
        <f t="shared" ref="A208:A271" si="18">DATE(YEAR(A207),MONTH(A207)+1,DAY(A207))</f>
        <v>45061</v>
      </c>
      <c r="B208" s="10">
        <f t="shared" si="16"/>
        <v>1067.6500000000001</v>
      </c>
      <c r="C208" s="10">
        <f t="shared" si="17"/>
        <v>596.98</v>
      </c>
      <c r="D208" s="10">
        <f t="shared" ref="D208:D271" si="19">B208-C208</f>
        <v>470.67000000000007</v>
      </c>
      <c r="E208" s="10">
        <f t="shared" ref="E208:E271" si="20">E207-D208</f>
        <v>120948.50000000012</v>
      </c>
    </row>
    <row r="209" spans="1:5" hidden="1">
      <c r="A209" s="17">
        <f t="shared" si="18"/>
        <v>45092</v>
      </c>
      <c r="B209" s="10">
        <f t="shared" si="16"/>
        <v>1067.6500000000001</v>
      </c>
      <c r="C209" s="10">
        <f t="shared" si="17"/>
        <v>594.66</v>
      </c>
      <c r="D209" s="10">
        <f t="shared" si="19"/>
        <v>472.99000000000012</v>
      </c>
      <c r="E209" s="10">
        <f t="shared" si="20"/>
        <v>120475.51000000011</v>
      </c>
    </row>
    <row r="210" spans="1:5" hidden="1">
      <c r="A210" s="17">
        <f t="shared" si="18"/>
        <v>45122</v>
      </c>
      <c r="B210" s="10">
        <f t="shared" si="16"/>
        <v>1067.6500000000001</v>
      </c>
      <c r="C210" s="10">
        <f t="shared" si="17"/>
        <v>592.34</v>
      </c>
      <c r="D210" s="10">
        <f t="shared" si="19"/>
        <v>475.31000000000006</v>
      </c>
      <c r="E210" s="10">
        <f t="shared" si="20"/>
        <v>120000.20000000011</v>
      </c>
    </row>
    <row r="211" spans="1:5" hidden="1">
      <c r="A211" s="17">
        <f t="shared" si="18"/>
        <v>45153</v>
      </c>
      <c r="B211" s="10">
        <f t="shared" si="16"/>
        <v>1067.6500000000001</v>
      </c>
      <c r="C211" s="10">
        <f t="shared" si="17"/>
        <v>590</v>
      </c>
      <c r="D211" s="10">
        <f t="shared" si="19"/>
        <v>477.65000000000009</v>
      </c>
      <c r="E211" s="10">
        <f t="shared" si="20"/>
        <v>119522.55000000012</v>
      </c>
    </row>
    <row r="212" spans="1:5" hidden="1">
      <c r="A212" s="17">
        <f t="shared" si="18"/>
        <v>45184</v>
      </c>
      <c r="B212" s="10">
        <f t="shared" si="16"/>
        <v>1067.6500000000001</v>
      </c>
      <c r="C212" s="10">
        <f t="shared" si="17"/>
        <v>587.65</v>
      </c>
      <c r="D212" s="10">
        <f t="shared" si="19"/>
        <v>480.00000000000011</v>
      </c>
      <c r="E212" s="10">
        <f t="shared" si="20"/>
        <v>119042.55000000012</v>
      </c>
    </row>
    <row r="213" spans="1:5" hidden="1">
      <c r="A213" s="17">
        <f t="shared" si="18"/>
        <v>45214</v>
      </c>
      <c r="B213" s="10">
        <f t="shared" si="16"/>
        <v>1067.6500000000001</v>
      </c>
      <c r="C213" s="10">
        <f t="shared" si="17"/>
        <v>585.29</v>
      </c>
      <c r="D213" s="10">
        <f t="shared" si="19"/>
        <v>482.36000000000013</v>
      </c>
      <c r="E213" s="10">
        <f t="shared" si="20"/>
        <v>118560.19000000012</v>
      </c>
    </row>
    <row r="214" spans="1:5" hidden="1">
      <c r="A214" s="17">
        <f t="shared" si="18"/>
        <v>45245</v>
      </c>
      <c r="B214" s="10">
        <f t="shared" si="16"/>
        <v>1067.6500000000001</v>
      </c>
      <c r="C214" s="10">
        <f t="shared" si="17"/>
        <v>582.91999999999996</v>
      </c>
      <c r="D214" s="10">
        <f t="shared" si="19"/>
        <v>484.73000000000013</v>
      </c>
      <c r="E214" s="10">
        <f t="shared" si="20"/>
        <v>118075.46000000012</v>
      </c>
    </row>
    <row r="215" spans="1:5" hidden="1">
      <c r="A215" s="17">
        <f t="shared" si="18"/>
        <v>45275</v>
      </c>
      <c r="B215" s="10">
        <f t="shared" si="16"/>
        <v>1067.6500000000001</v>
      </c>
      <c r="C215" s="10">
        <f t="shared" si="17"/>
        <v>580.54</v>
      </c>
      <c r="D215" s="10">
        <f t="shared" si="19"/>
        <v>487.11000000000013</v>
      </c>
      <c r="E215" s="10">
        <f t="shared" si="20"/>
        <v>117588.35000000012</v>
      </c>
    </row>
    <row r="216" spans="1:5" hidden="1">
      <c r="A216" s="17">
        <f t="shared" si="18"/>
        <v>45306</v>
      </c>
      <c r="B216" s="10">
        <f t="shared" si="16"/>
        <v>1067.6500000000001</v>
      </c>
      <c r="C216" s="10">
        <f t="shared" si="17"/>
        <v>578.14</v>
      </c>
      <c r="D216" s="10">
        <f t="shared" si="19"/>
        <v>489.5100000000001</v>
      </c>
      <c r="E216" s="10">
        <f t="shared" si="20"/>
        <v>117098.84000000013</v>
      </c>
    </row>
    <row r="217" spans="1:5" hidden="1">
      <c r="A217" s="17">
        <f t="shared" si="18"/>
        <v>45337</v>
      </c>
      <c r="B217" s="10">
        <f t="shared" si="16"/>
        <v>1067.6500000000001</v>
      </c>
      <c r="C217" s="10">
        <f t="shared" si="17"/>
        <v>575.74</v>
      </c>
      <c r="D217" s="10">
        <f t="shared" si="19"/>
        <v>491.91000000000008</v>
      </c>
      <c r="E217" s="10">
        <f t="shared" si="20"/>
        <v>116606.93000000012</v>
      </c>
    </row>
    <row r="218" spans="1:5" hidden="1">
      <c r="A218" s="17">
        <f t="shared" si="18"/>
        <v>45366</v>
      </c>
      <c r="B218" s="10">
        <f t="shared" si="16"/>
        <v>1067.6500000000001</v>
      </c>
      <c r="C218" s="10">
        <f t="shared" si="17"/>
        <v>573.32000000000005</v>
      </c>
      <c r="D218" s="10">
        <f t="shared" si="19"/>
        <v>494.33000000000004</v>
      </c>
      <c r="E218" s="10">
        <f t="shared" si="20"/>
        <v>116112.60000000012</v>
      </c>
    </row>
    <row r="219" spans="1:5" hidden="1">
      <c r="A219" s="17">
        <f t="shared" si="18"/>
        <v>45397</v>
      </c>
      <c r="B219" s="10">
        <f t="shared" si="16"/>
        <v>1067.6500000000001</v>
      </c>
      <c r="C219" s="10">
        <f t="shared" si="17"/>
        <v>570.89</v>
      </c>
      <c r="D219" s="10">
        <f t="shared" si="19"/>
        <v>496.7600000000001</v>
      </c>
      <c r="E219" s="10">
        <f t="shared" si="20"/>
        <v>115615.84000000013</v>
      </c>
    </row>
    <row r="220" spans="1:5" hidden="1">
      <c r="A220" s="17">
        <f t="shared" si="18"/>
        <v>45427</v>
      </c>
      <c r="B220" s="10">
        <f t="shared" si="16"/>
        <v>1067.6500000000001</v>
      </c>
      <c r="C220" s="10">
        <f t="shared" si="17"/>
        <v>568.44000000000005</v>
      </c>
      <c r="D220" s="10">
        <f t="shared" si="19"/>
        <v>499.21000000000004</v>
      </c>
      <c r="E220" s="10">
        <f t="shared" si="20"/>
        <v>115116.63000000012</v>
      </c>
    </row>
    <row r="221" spans="1:5" hidden="1">
      <c r="A221" s="17">
        <f t="shared" si="18"/>
        <v>45458</v>
      </c>
      <c r="B221" s="10">
        <f t="shared" si="16"/>
        <v>1067.6500000000001</v>
      </c>
      <c r="C221" s="10">
        <f t="shared" si="17"/>
        <v>565.99</v>
      </c>
      <c r="D221" s="10">
        <f t="shared" si="19"/>
        <v>501.66000000000008</v>
      </c>
      <c r="E221" s="10">
        <f t="shared" si="20"/>
        <v>114614.97000000012</v>
      </c>
    </row>
    <row r="222" spans="1:5" hidden="1">
      <c r="A222" s="17">
        <f t="shared" si="18"/>
        <v>45488</v>
      </c>
      <c r="B222" s="10">
        <f t="shared" si="16"/>
        <v>1067.6500000000001</v>
      </c>
      <c r="C222" s="10">
        <f t="shared" si="17"/>
        <v>563.52</v>
      </c>
      <c r="D222" s="10">
        <f t="shared" si="19"/>
        <v>504.13000000000011</v>
      </c>
      <c r="E222" s="10">
        <f t="shared" si="20"/>
        <v>114110.84000000011</v>
      </c>
    </row>
    <row r="223" spans="1:5" hidden="1">
      <c r="A223" s="17">
        <f t="shared" si="18"/>
        <v>45519</v>
      </c>
      <c r="B223" s="10">
        <f t="shared" si="16"/>
        <v>1067.6500000000001</v>
      </c>
      <c r="C223" s="10">
        <f t="shared" si="17"/>
        <v>561.04</v>
      </c>
      <c r="D223" s="10">
        <f t="shared" si="19"/>
        <v>506.61000000000013</v>
      </c>
      <c r="E223" s="10">
        <f t="shared" si="20"/>
        <v>113604.23000000011</v>
      </c>
    </row>
    <row r="224" spans="1:5" hidden="1">
      <c r="A224" s="17">
        <f t="shared" si="18"/>
        <v>45550</v>
      </c>
      <c r="B224" s="10">
        <f t="shared" si="16"/>
        <v>1067.6500000000001</v>
      </c>
      <c r="C224" s="10">
        <f t="shared" si="17"/>
        <v>558.54999999999995</v>
      </c>
      <c r="D224" s="10">
        <f t="shared" si="19"/>
        <v>509.10000000000014</v>
      </c>
      <c r="E224" s="10">
        <f t="shared" si="20"/>
        <v>113095.13000000011</v>
      </c>
    </row>
    <row r="225" spans="1:5" hidden="1">
      <c r="A225" s="17">
        <f t="shared" si="18"/>
        <v>45580</v>
      </c>
      <c r="B225" s="10">
        <f t="shared" si="16"/>
        <v>1067.6500000000001</v>
      </c>
      <c r="C225" s="10">
        <f t="shared" si="17"/>
        <v>556.04999999999995</v>
      </c>
      <c r="D225" s="10">
        <f t="shared" si="19"/>
        <v>511.60000000000014</v>
      </c>
      <c r="E225" s="10">
        <f t="shared" si="20"/>
        <v>112583.5300000001</v>
      </c>
    </row>
    <row r="226" spans="1:5" hidden="1">
      <c r="A226" s="17">
        <f t="shared" si="18"/>
        <v>45611</v>
      </c>
      <c r="B226" s="10">
        <f t="shared" si="16"/>
        <v>1067.6500000000001</v>
      </c>
      <c r="C226" s="10">
        <f t="shared" si="17"/>
        <v>553.54</v>
      </c>
      <c r="D226" s="10">
        <f t="shared" si="19"/>
        <v>514.11000000000013</v>
      </c>
      <c r="E226" s="10">
        <f t="shared" si="20"/>
        <v>112069.4200000001</v>
      </c>
    </row>
    <row r="227" spans="1:5" hidden="1">
      <c r="A227" s="17">
        <f t="shared" si="18"/>
        <v>45641</v>
      </c>
      <c r="B227" s="10">
        <f t="shared" si="16"/>
        <v>1067.6500000000001</v>
      </c>
      <c r="C227" s="10">
        <f t="shared" si="17"/>
        <v>551.01</v>
      </c>
      <c r="D227" s="10">
        <f t="shared" si="19"/>
        <v>516.6400000000001</v>
      </c>
      <c r="E227" s="10">
        <f t="shared" si="20"/>
        <v>111552.7800000001</v>
      </c>
    </row>
    <row r="228" spans="1:5" hidden="1">
      <c r="A228" s="17">
        <f t="shared" si="18"/>
        <v>45672</v>
      </c>
      <c r="B228" s="10">
        <f t="shared" si="16"/>
        <v>1067.6500000000001</v>
      </c>
      <c r="C228" s="10">
        <f t="shared" si="17"/>
        <v>548.47</v>
      </c>
      <c r="D228" s="10">
        <f t="shared" si="19"/>
        <v>519.18000000000006</v>
      </c>
      <c r="E228" s="10">
        <f t="shared" si="20"/>
        <v>111033.60000000011</v>
      </c>
    </row>
    <row r="229" spans="1:5" hidden="1">
      <c r="A229" s="17">
        <f t="shared" si="18"/>
        <v>45703</v>
      </c>
      <c r="B229" s="10">
        <f t="shared" si="16"/>
        <v>1067.6500000000001</v>
      </c>
      <c r="C229" s="10">
        <f t="shared" si="17"/>
        <v>545.91999999999996</v>
      </c>
      <c r="D229" s="10">
        <f t="shared" si="19"/>
        <v>521.73000000000013</v>
      </c>
      <c r="E229" s="10">
        <f t="shared" si="20"/>
        <v>110511.87000000011</v>
      </c>
    </row>
    <row r="230" spans="1:5" hidden="1">
      <c r="A230" s="17">
        <f t="shared" si="18"/>
        <v>45731</v>
      </c>
      <c r="B230" s="10">
        <f t="shared" si="16"/>
        <v>1067.6500000000001</v>
      </c>
      <c r="C230" s="10">
        <f t="shared" si="17"/>
        <v>543.35</v>
      </c>
      <c r="D230" s="10">
        <f t="shared" si="19"/>
        <v>524.30000000000007</v>
      </c>
      <c r="E230" s="10">
        <f t="shared" si="20"/>
        <v>109987.57000000011</v>
      </c>
    </row>
    <row r="231" spans="1:5" hidden="1">
      <c r="A231" s="17">
        <f t="shared" si="18"/>
        <v>45762</v>
      </c>
      <c r="B231" s="10">
        <f t="shared" si="16"/>
        <v>1067.6500000000001</v>
      </c>
      <c r="C231" s="10">
        <f t="shared" si="17"/>
        <v>540.77</v>
      </c>
      <c r="D231" s="10">
        <f t="shared" si="19"/>
        <v>526.88000000000011</v>
      </c>
      <c r="E231" s="10">
        <f t="shared" si="20"/>
        <v>109460.6900000001</v>
      </c>
    </row>
    <row r="232" spans="1:5" hidden="1">
      <c r="A232" s="17">
        <f t="shared" si="18"/>
        <v>45792</v>
      </c>
      <c r="B232" s="10">
        <f t="shared" si="16"/>
        <v>1067.6500000000001</v>
      </c>
      <c r="C232" s="10">
        <f t="shared" si="17"/>
        <v>538.17999999999995</v>
      </c>
      <c r="D232" s="10">
        <f t="shared" si="19"/>
        <v>529.47000000000014</v>
      </c>
      <c r="E232" s="10">
        <f t="shared" si="20"/>
        <v>108931.2200000001</v>
      </c>
    </row>
    <row r="233" spans="1:5" hidden="1">
      <c r="A233" s="17">
        <f t="shared" si="18"/>
        <v>45823</v>
      </c>
      <c r="B233" s="10">
        <f t="shared" si="16"/>
        <v>1067.6500000000001</v>
      </c>
      <c r="C233" s="10">
        <f t="shared" si="17"/>
        <v>535.58000000000004</v>
      </c>
      <c r="D233" s="10">
        <f t="shared" si="19"/>
        <v>532.07000000000005</v>
      </c>
      <c r="E233" s="10">
        <f t="shared" si="20"/>
        <v>108399.1500000001</v>
      </c>
    </row>
    <row r="234" spans="1:5" hidden="1">
      <c r="A234" s="17">
        <f t="shared" si="18"/>
        <v>45853</v>
      </c>
      <c r="B234" s="10">
        <f t="shared" si="16"/>
        <v>1067.6500000000001</v>
      </c>
      <c r="C234" s="10">
        <f t="shared" si="17"/>
        <v>532.96</v>
      </c>
      <c r="D234" s="10">
        <f t="shared" si="19"/>
        <v>534.69000000000005</v>
      </c>
      <c r="E234" s="10">
        <f t="shared" si="20"/>
        <v>107864.46000000009</v>
      </c>
    </row>
    <row r="235" spans="1:5" hidden="1">
      <c r="A235" s="17">
        <f t="shared" si="18"/>
        <v>45884</v>
      </c>
      <c r="B235" s="10">
        <f t="shared" si="16"/>
        <v>1067.6500000000001</v>
      </c>
      <c r="C235" s="10">
        <f t="shared" si="17"/>
        <v>530.33000000000004</v>
      </c>
      <c r="D235" s="10">
        <f t="shared" si="19"/>
        <v>537.32000000000005</v>
      </c>
      <c r="E235" s="10">
        <f t="shared" si="20"/>
        <v>107327.14000000009</v>
      </c>
    </row>
    <row r="236" spans="1:5" hidden="1">
      <c r="A236" s="17">
        <f t="shared" si="18"/>
        <v>45915</v>
      </c>
      <c r="B236" s="10">
        <f t="shared" si="16"/>
        <v>1067.6500000000001</v>
      </c>
      <c r="C236" s="10">
        <f t="shared" si="17"/>
        <v>527.69000000000005</v>
      </c>
      <c r="D236" s="10">
        <f t="shared" si="19"/>
        <v>539.96</v>
      </c>
      <c r="E236" s="10">
        <f t="shared" si="20"/>
        <v>106787.18000000008</v>
      </c>
    </row>
    <row r="237" spans="1:5" hidden="1">
      <c r="A237" s="17">
        <f t="shared" si="18"/>
        <v>45945</v>
      </c>
      <c r="B237" s="10">
        <f t="shared" si="16"/>
        <v>1067.6500000000001</v>
      </c>
      <c r="C237" s="10">
        <f t="shared" si="17"/>
        <v>525.04</v>
      </c>
      <c r="D237" s="10">
        <f t="shared" si="19"/>
        <v>542.61000000000013</v>
      </c>
      <c r="E237" s="10">
        <f t="shared" si="20"/>
        <v>106244.57000000008</v>
      </c>
    </row>
    <row r="238" spans="1:5" hidden="1">
      <c r="A238" s="17">
        <f t="shared" si="18"/>
        <v>45976</v>
      </c>
      <c r="B238" s="10">
        <f t="shared" si="16"/>
        <v>1067.6500000000001</v>
      </c>
      <c r="C238" s="10">
        <f t="shared" si="17"/>
        <v>522.37</v>
      </c>
      <c r="D238" s="10">
        <f t="shared" si="19"/>
        <v>545.28000000000009</v>
      </c>
      <c r="E238" s="10">
        <f t="shared" si="20"/>
        <v>105699.29000000008</v>
      </c>
    </row>
    <row r="239" spans="1:5" hidden="1">
      <c r="A239" s="17">
        <f t="shared" si="18"/>
        <v>46006</v>
      </c>
      <c r="B239" s="10">
        <f t="shared" si="16"/>
        <v>1067.6500000000001</v>
      </c>
      <c r="C239" s="10">
        <f t="shared" si="17"/>
        <v>519.69000000000005</v>
      </c>
      <c r="D239" s="10">
        <f t="shared" si="19"/>
        <v>547.96</v>
      </c>
      <c r="E239" s="10">
        <f t="shared" si="20"/>
        <v>105151.33000000007</v>
      </c>
    </row>
    <row r="240" spans="1:5" hidden="1">
      <c r="A240" s="17">
        <f t="shared" si="18"/>
        <v>46037</v>
      </c>
      <c r="B240" s="10">
        <f t="shared" si="16"/>
        <v>1067.6500000000001</v>
      </c>
      <c r="C240" s="10">
        <f t="shared" si="17"/>
        <v>516.99</v>
      </c>
      <c r="D240" s="10">
        <f t="shared" si="19"/>
        <v>550.66000000000008</v>
      </c>
      <c r="E240" s="10">
        <f t="shared" si="20"/>
        <v>104600.67000000007</v>
      </c>
    </row>
    <row r="241" spans="1:5" hidden="1">
      <c r="A241" s="17">
        <f t="shared" si="18"/>
        <v>46068</v>
      </c>
      <c r="B241" s="10">
        <f t="shared" si="16"/>
        <v>1067.6500000000001</v>
      </c>
      <c r="C241" s="10">
        <f t="shared" si="17"/>
        <v>514.29</v>
      </c>
      <c r="D241" s="10">
        <f t="shared" si="19"/>
        <v>553.36000000000013</v>
      </c>
      <c r="E241" s="10">
        <f t="shared" si="20"/>
        <v>104047.31000000007</v>
      </c>
    </row>
    <row r="242" spans="1:5" hidden="1">
      <c r="A242" s="17">
        <f t="shared" si="18"/>
        <v>46096</v>
      </c>
      <c r="B242" s="10">
        <f t="shared" si="16"/>
        <v>1067.6500000000001</v>
      </c>
      <c r="C242" s="10">
        <f t="shared" si="17"/>
        <v>511.57</v>
      </c>
      <c r="D242" s="10">
        <f t="shared" si="19"/>
        <v>556.08000000000015</v>
      </c>
      <c r="E242" s="10">
        <f t="shared" si="20"/>
        <v>103491.23000000007</v>
      </c>
    </row>
    <row r="243" spans="1:5" hidden="1">
      <c r="A243" s="17">
        <f t="shared" si="18"/>
        <v>46127</v>
      </c>
      <c r="B243" s="10">
        <f t="shared" si="16"/>
        <v>1067.6500000000001</v>
      </c>
      <c r="C243" s="10">
        <f t="shared" si="17"/>
        <v>508.83</v>
      </c>
      <c r="D243" s="10">
        <f t="shared" si="19"/>
        <v>558.82000000000016</v>
      </c>
      <c r="E243" s="10">
        <f t="shared" si="20"/>
        <v>102932.41000000006</v>
      </c>
    </row>
    <row r="244" spans="1:5" hidden="1">
      <c r="A244" s="17">
        <f t="shared" si="18"/>
        <v>46157</v>
      </c>
      <c r="B244" s="10">
        <f t="shared" si="16"/>
        <v>1067.6500000000001</v>
      </c>
      <c r="C244" s="10">
        <f t="shared" si="17"/>
        <v>506.08</v>
      </c>
      <c r="D244" s="10">
        <f t="shared" si="19"/>
        <v>561.57000000000016</v>
      </c>
      <c r="E244" s="10">
        <f t="shared" si="20"/>
        <v>102370.84000000005</v>
      </c>
    </row>
    <row r="245" spans="1:5" hidden="1">
      <c r="A245" s="17">
        <f t="shared" si="18"/>
        <v>46188</v>
      </c>
      <c r="B245" s="10">
        <f t="shared" si="16"/>
        <v>1067.6500000000001</v>
      </c>
      <c r="C245" s="10">
        <f t="shared" si="17"/>
        <v>503.32</v>
      </c>
      <c r="D245" s="10">
        <f t="shared" si="19"/>
        <v>564.33000000000015</v>
      </c>
      <c r="E245" s="10">
        <f t="shared" si="20"/>
        <v>101806.51000000005</v>
      </c>
    </row>
    <row r="246" spans="1:5" hidden="1">
      <c r="A246" s="17">
        <f t="shared" si="18"/>
        <v>46218</v>
      </c>
      <c r="B246" s="10">
        <f t="shared" si="16"/>
        <v>1067.6500000000001</v>
      </c>
      <c r="C246" s="10">
        <f t="shared" si="17"/>
        <v>500.55</v>
      </c>
      <c r="D246" s="10">
        <f t="shared" si="19"/>
        <v>567.10000000000014</v>
      </c>
      <c r="E246" s="10">
        <f t="shared" si="20"/>
        <v>101239.41000000005</v>
      </c>
    </row>
    <row r="247" spans="1:5" hidden="1">
      <c r="A247" s="17">
        <f t="shared" si="18"/>
        <v>46249</v>
      </c>
      <c r="B247" s="10">
        <f t="shared" si="16"/>
        <v>1067.6500000000001</v>
      </c>
      <c r="C247" s="10">
        <f t="shared" si="17"/>
        <v>497.76</v>
      </c>
      <c r="D247" s="10">
        <f t="shared" si="19"/>
        <v>569.8900000000001</v>
      </c>
      <c r="E247" s="10">
        <f t="shared" si="20"/>
        <v>100669.52000000005</v>
      </c>
    </row>
    <row r="248" spans="1:5" hidden="1">
      <c r="A248" s="17">
        <f t="shared" si="18"/>
        <v>46280</v>
      </c>
      <c r="B248" s="10">
        <f t="shared" si="16"/>
        <v>1067.6500000000001</v>
      </c>
      <c r="C248" s="10">
        <f t="shared" si="17"/>
        <v>494.96</v>
      </c>
      <c r="D248" s="10">
        <f t="shared" si="19"/>
        <v>572.69000000000005</v>
      </c>
      <c r="E248" s="10">
        <f t="shared" si="20"/>
        <v>100096.83000000005</v>
      </c>
    </row>
    <row r="249" spans="1:5" hidden="1">
      <c r="A249" s="17">
        <f t="shared" si="18"/>
        <v>46310</v>
      </c>
      <c r="B249" s="10">
        <f t="shared" si="16"/>
        <v>1067.6500000000001</v>
      </c>
      <c r="C249" s="10">
        <f t="shared" si="17"/>
        <v>492.14</v>
      </c>
      <c r="D249" s="10">
        <f t="shared" si="19"/>
        <v>575.5100000000001</v>
      </c>
      <c r="E249" s="10">
        <f t="shared" si="20"/>
        <v>99521.320000000051</v>
      </c>
    </row>
    <row r="250" spans="1:5" hidden="1">
      <c r="A250" s="17">
        <f t="shared" si="18"/>
        <v>46341</v>
      </c>
      <c r="B250" s="10">
        <f t="shared" si="16"/>
        <v>1067.6500000000001</v>
      </c>
      <c r="C250" s="10">
        <f t="shared" si="17"/>
        <v>489.31</v>
      </c>
      <c r="D250" s="10">
        <f t="shared" si="19"/>
        <v>578.34000000000015</v>
      </c>
      <c r="E250" s="10">
        <f t="shared" si="20"/>
        <v>98942.980000000054</v>
      </c>
    </row>
    <row r="251" spans="1:5" hidden="1">
      <c r="A251" s="17">
        <f t="shared" si="18"/>
        <v>46371</v>
      </c>
      <c r="B251" s="10">
        <f t="shared" si="16"/>
        <v>1067.6500000000001</v>
      </c>
      <c r="C251" s="10">
        <f t="shared" si="17"/>
        <v>486.47</v>
      </c>
      <c r="D251" s="10">
        <f t="shared" si="19"/>
        <v>581.18000000000006</v>
      </c>
      <c r="E251" s="10">
        <f t="shared" si="20"/>
        <v>98361.800000000061</v>
      </c>
    </row>
    <row r="252" spans="1:5" hidden="1">
      <c r="A252" s="17">
        <f t="shared" si="18"/>
        <v>46402</v>
      </c>
      <c r="B252" s="10">
        <f t="shared" si="16"/>
        <v>1067.6500000000001</v>
      </c>
      <c r="C252" s="10">
        <f t="shared" si="17"/>
        <v>483.61</v>
      </c>
      <c r="D252" s="10">
        <f t="shared" si="19"/>
        <v>584.04000000000008</v>
      </c>
      <c r="E252" s="10">
        <f t="shared" si="20"/>
        <v>97777.760000000068</v>
      </c>
    </row>
    <row r="253" spans="1:5" hidden="1">
      <c r="A253" s="17">
        <f t="shared" si="18"/>
        <v>46433</v>
      </c>
      <c r="B253" s="10">
        <f t="shared" si="16"/>
        <v>1067.6500000000001</v>
      </c>
      <c r="C253" s="10">
        <f t="shared" si="17"/>
        <v>480.74</v>
      </c>
      <c r="D253" s="10">
        <f t="shared" si="19"/>
        <v>586.91000000000008</v>
      </c>
      <c r="E253" s="10">
        <f t="shared" si="20"/>
        <v>97190.850000000064</v>
      </c>
    </row>
    <row r="254" spans="1:5" hidden="1">
      <c r="A254" s="17">
        <f t="shared" si="18"/>
        <v>46461</v>
      </c>
      <c r="B254" s="10">
        <f t="shared" si="16"/>
        <v>1067.6500000000001</v>
      </c>
      <c r="C254" s="10">
        <f t="shared" si="17"/>
        <v>477.86</v>
      </c>
      <c r="D254" s="10">
        <f t="shared" si="19"/>
        <v>589.79000000000008</v>
      </c>
      <c r="E254" s="10">
        <f t="shared" si="20"/>
        <v>96601.06000000007</v>
      </c>
    </row>
    <row r="255" spans="1:5" hidden="1">
      <c r="A255" s="17">
        <f t="shared" si="18"/>
        <v>46492</v>
      </c>
      <c r="B255" s="10">
        <f t="shared" si="16"/>
        <v>1067.6500000000001</v>
      </c>
      <c r="C255" s="10">
        <f t="shared" si="17"/>
        <v>474.96</v>
      </c>
      <c r="D255" s="10">
        <f t="shared" si="19"/>
        <v>592.69000000000005</v>
      </c>
      <c r="E255" s="10">
        <f t="shared" si="20"/>
        <v>96008.370000000068</v>
      </c>
    </row>
    <row r="256" spans="1:5" hidden="1">
      <c r="A256" s="17">
        <f t="shared" si="18"/>
        <v>46522</v>
      </c>
      <c r="B256" s="10">
        <f t="shared" si="16"/>
        <v>1067.6500000000001</v>
      </c>
      <c r="C256" s="10">
        <f t="shared" si="17"/>
        <v>472.04</v>
      </c>
      <c r="D256" s="10">
        <f t="shared" si="19"/>
        <v>595.61000000000013</v>
      </c>
      <c r="E256" s="10">
        <f t="shared" si="20"/>
        <v>95412.760000000068</v>
      </c>
    </row>
    <row r="257" spans="1:5" hidden="1">
      <c r="A257" s="17">
        <f t="shared" si="18"/>
        <v>46553</v>
      </c>
      <c r="B257" s="10">
        <f t="shared" si="16"/>
        <v>1067.6500000000001</v>
      </c>
      <c r="C257" s="10">
        <f t="shared" si="17"/>
        <v>469.11</v>
      </c>
      <c r="D257" s="10">
        <f t="shared" si="19"/>
        <v>598.54000000000008</v>
      </c>
      <c r="E257" s="10">
        <f t="shared" si="20"/>
        <v>94814.220000000074</v>
      </c>
    </row>
    <row r="258" spans="1:5" hidden="1">
      <c r="A258" s="17">
        <f t="shared" si="18"/>
        <v>46583</v>
      </c>
      <c r="B258" s="10">
        <f t="shared" si="16"/>
        <v>1067.6500000000001</v>
      </c>
      <c r="C258" s="10">
        <f t="shared" si="17"/>
        <v>466.17</v>
      </c>
      <c r="D258" s="10">
        <f t="shared" si="19"/>
        <v>601.48</v>
      </c>
      <c r="E258" s="10">
        <f t="shared" si="20"/>
        <v>94212.740000000078</v>
      </c>
    </row>
    <row r="259" spans="1:5" hidden="1">
      <c r="A259" s="17">
        <f t="shared" si="18"/>
        <v>46614</v>
      </c>
      <c r="B259" s="10">
        <f t="shared" si="16"/>
        <v>1067.6500000000001</v>
      </c>
      <c r="C259" s="10">
        <f t="shared" si="17"/>
        <v>463.21</v>
      </c>
      <c r="D259" s="10">
        <f t="shared" si="19"/>
        <v>604.44000000000005</v>
      </c>
      <c r="E259" s="10">
        <f t="shared" si="20"/>
        <v>93608.300000000076</v>
      </c>
    </row>
    <row r="260" spans="1:5" hidden="1">
      <c r="A260" s="17">
        <f t="shared" si="18"/>
        <v>46645</v>
      </c>
      <c r="B260" s="10">
        <f t="shared" si="16"/>
        <v>1067.6500000000001</v>
      </c>
      <c r="C260" s="10">
        <f t="shared" si="17"/>
        <v>460.24</v>
      </c>
      <c r="D260" s="10">
        <f t="shared" si="19"/>
        <v>607.41000000000008</v>
      </c>
      <c r="E260" s="10">
        <f t="shared" si="20"/>
        <v>93000.890000000072</v>
      </c>
    </row>
    <row r="261" spans="1:5" hidden="1">
      <c r="A261" s="17">
        <f t="shared" si="18"/>
        <v>46675</v>
      </c>
      <c r="B261" s="10">
        <f t="shared" si="16"/>
        <v>1067.6500000000001</v>
      </c>
      <c r="C261" s="10">
        <f t="shared" si="17"/>
        <v>457.25</v>
      </c>
      <c r="D261" s="10">
        <f t="shared" si="19"/>
        <v>610.40000000000009</v>
      </c>
      <c r="E261" s="10">
        <f t="shared" si="20"/>
        <v>92390.490000000078</v>
      </c>
    </row>
    <row r="262" spans="1:5" hidden="1">
      <c r="A262" s="17">
        <f t="shared" si="18"/>
        <v>46706</v>
      </c>
      <c r="B262" s="10">
        <f t="shared" si="16"/>
        <v>1067.6500000000001</v>
      </c>
      <c r="C262" s="10">
        <f t="shared" si="17"/>
        <v>454.25</v>
      </c>
      <c r="D262" s="10">
        <f t="shared" si="19"/>
        <v>613.40000000000009</v>
      </c>
      <c r="E262" s="10">
        <f t="shared" si="20"/>
        <v>91777.090000000084</v>
      </c>
    </row>
    <row r="263" spans="1:5" hidden="1">
      <c r="A263" s="17">
        <f t="shared" si="18"/>
        <v>46736</v>
      </c>
      <c r="B263" s="10">
        <f t="shared" si="16"/>
        <v>1067.6500000000001</v>
      </c>
      <c r="C263" s="10">
        <f t="shared" si="17"/>
        <v>451.24</v>
      </c>
      <c r="D263" s="10">
        <f t="shared" si="19"/>
        <v>616.41000000000008</v>
      </c>
      <c r="E263" s="10">
        <f t="shared" si="20"/>
        <v>91160.68000000008</v>
      </c>
    </row>
    <row r="264" spans="1:5" hidden="1">
      <c r="A264" s="17">
        <f t="shared" si="18"/>
        <v>46767</v>
      </c>
      <c r="B264" s="10">
        <f t="shared" si="16"/>
        <v>1067.6500000000001</v>
      </c>
      <c r="C264" s="10">
        <f t="shared" si="17"/>
        <v>448.21</v>
      </c>
      <c r="D264" s="10">
        <f t="shared" si="19"/>
        <v>619.44000000000005</v>
      </c>
      <c r="E264" s="10">
        <f t="shared" si="20"/>
        <v>90541.240000000078</v>
      </c>
    </row>
    <row r="265" spans="1:5" hidden="1">
      <c r="A265" s="17">
        <f t="shared" si="18"/>
        <v>46798</v>
      </c>
      <c r="B265" s="10">
        <f t="shared" si="16"/>
        <v>1067.6500000000001</v>
      </c>
      <c r="C265" s="10">
        <f t="shared" si="17"/>
        <v>445.16</v>
      </c>
      <c r="D265" s="10">
        <f t="shared" si="19"/>
        <v>622.49</v>
      </c>
      <c r="E265" s="10">
        <f t="shared" si="20"/>
        <v>89918.750000000073</v>
      </c>
    </row>
    <row r="266" spans="1:5" hidden="1">
      <c r="A266" s="17">
        <f t="shared" si="18"/>
        <v>46827</v>
      </c>
      <c r="B266" s="10">
        <f t="shared" si="16"/>
        <v>1067.6500000000001</v>
      </c>
      <c r="C266" s="10">
        <f t="shared" si="17"/>
        <v>442.1</v>
      </c>
      <c r="D266" s="10">
        <f t="shared" si="19"/>
        <v>625.55000000000007</v>
      </c>
      <c r="E266" s="10">
        <f t="shared" si="20"/>
        <v>89293.20000000007</v>
      </c>
    </row>
    <row r="267" spans="1:5" hidden="1">
      <c r="A267" s="17">
        <f t="shared" si="18"/>
        <v>46858</v>
      </c>
      <c r="B267" s="10">
        <f t="shared" si="16"/>
        <v>1067.6500000000001</v>
      </c>
      <c r="C267" s="10">
        <f t="shared" si="17"/>
        <v>439.02</v>
      </c>
      <c r="D267" s="10">
        <f t="shared" si="19"/>
        <v>628.63000000000011</v>
      </c>
      <c r="E267" s="10">
        <f t="shared" si="20"/>
        <v>88664.570000000065</v>
      </c>
    </row>
    <row r="268" spans="1:5" hidden="1">
      <c r="A268" s="17">
        <f t="shared" si="18"/>
        <v>46888</v>
      </c>
      <c r="B268" s="10">
        <f t="shared" si="16"/>
        <v>1067.6500000000001</v>
      </c>
      <c r="C268" s="10">
        <f t="shared" si="17"/>
        <v>435.93</v>
      </c>
      <c r="D268" s="10">
        <f t="shared" si="19"/>
        <v>631.72</v>
      </c>
      <c r="E268" s="10">
        <f t="shared" si="20"/>
        <v>88032.850000000064</v>
      </c>
    </row>
    <row r="269" spans="1:5" hidden="1">
      <c r="A269" s="17">
        <f t="shared" si="18"/>
        <v>46919</v>
      </c>
      <c r="B269" s="10">
        <f t="shared" si="16"/>
        <v>1067.6500000000001</v>
      </c>
      <c r="C269" s="10">
        <f t="shared" si="17"/>
        <v>432.83</v>
      </c>
      <c r="D269" s="10">
        <f t="shared" si="19"/>
        <v>634.82000000000016</v>
      </c>
      <c r="E269" s="10">
        <f t="shared" si="20"/>
        <v>87398.030000000057</v>
      </c>
    </row>
    <row r="270" spans="1:5" hidden="1">
      <c r="A270" s="17">
        <f t="shared" si="18"/>
        <v>46949</v>
      </c>
      <c r="B270" s="10">
        <f t="shared" si="16"/>
        <v>1067.6500000000001</v>
      </c>
      <c r="C270" s="10">
        <f t="shared" si="17"/>
        <v>429.71</v>
      </c>
      <c r="D270" s="10">
        <f t="shared" si="19"/>
        <v>637.94000000000005</v>
      </c>
      <c r="E270" s="10">
        <f t="shared" si="20"/>
        <v>86760.090000000055</v>
      </c>
    </row>
    <row r="271" spans="1:5" hidden="1">
      <c r="A271" s="17">
        <f t="shared" si="18"/>
        <v>46980</v>
      </c>
      <c r="B271" s="10">
        <f t="shared" ref="B271:B334" si="21">Rata_miesięczna</f>
        <v>1067.6500000000001</v>
      </c>
      <c r="C271" s="10">
        <f t="shared" ref="C271:C334" si="22">ROUND(E270*Stopa/12,2)</f>
        <v>426.57</v>
      </c>
      <c r="D271" s="10">
        <f t="shared" si="19"/>
        <v>641.08000000000015</v>
      </c>
      <c r="E271" s="10">
        <f t="shared" si="20"/>
        <v>86119.010000000053</v>
      </c>
    </row>
    <row r="272" spans="1:5" hidden="1">
      <c r="A272" s="17">
        <f t="shared" ref="A272:A278" si="23">DATE(YEAR(A271),MONTH(A271)+1,DAY(A271))</f>
        <v>47011</v>
      </c>
      <c r="B272" s="10">
        <f t="shared" si="21"/>
        <v>1067.6500000000001</v>
      </c>
      <c r="C272" s="10">
        <f t="shared" si="22"/>
        <v>423.42</v>
      </c>
      <c r="D272" s="10">
        <f t="shared" ref="D272:D278" si="24">B272-C272</f>
        <v>644.23</v>
      </c>
      <c r="E272" s="10">
        <f t="shared" ref="E272:E278" si="25">E271-D272</f>
        <v>85474.780000000057</v>
      </c>
    </row>
    <row r="273" spans="1:5" hidden="1">
      <c r="A273" s="17">
        <f t="shared" si="23"/>
        <v>47041</v>
      </c>
      <c r="B273" s="10">
        <f t="shared" si="21"/>
        <v>1067.6500000000001</v>
      </c>
      <c r="C273" s="10">
        <f t="shared" si="22"/>
        <v>420.25</v>
      </c>
      <c r="D273" s="10">
        <f t="shared" si="24"/>
        <v>647.40000000000009</v>
      </c>
      <c r="E273" s="10">
        <f t="shared" si="25"/>
        <v>84827.380000000063</v>
      </c>
    </row>
    <row r="274" spans="1:5" hidden="1">
      <c r="A274" s="17">
        <f t="shared" si="23"/>
        <v>47072</v>
      </c>
      <c r="B274" s="10">
        <f t="shared" si="21"/>
        <v>1067.6500000000001</v>
      </c>
      <c r="C274" s="10">
        <f t="shared" si="22"/>
        <v>417.07</v>
      </c>
      <c r="D274" s="10">
        <f t="shared" si="24"/>
        <v>650.58000000000015</v>
      </c>
      <c r="E274" s="10">
        <f t="shared" si="25"/>
        <v>84176.800000000061</v>
      </c>
    </row>
    <row r="275" spans="1:5" hidden="1">
      <c r="A275" s="17">
        <f t="shared" si="23"/>
        <v>47102</v>
      </c>
      <c r="B275" s="10">
        <f t="shared" si="21"/>
        <v>1067.6500000000001</v>
      </c>
      <c r="C275" s="10">
        <f t="shared" si="22"/>
        <v>413.87</v>
      </c>
      <c r="D275" s="10">
        <f t="shared" si="24"/>
        <v>653.78000000000009</v>
      </c>
      <c r="E275" s="10">
        <f t="shared" si="25"/>
        <v>83523.020000000062</v>
      </c>
    </row>
    <row r="276" spans="1:5" hidden="1">
      <c r="A276" s="17">
        <f t="shared" si="23"/>
        <v>47133</v>
      </c>
      <c r="B276" s="10">
        <f t="shared" si="21"/>
        <v>1067.6500000000001</v>
      </c>
      <c r="C276" s="10">
        <f t="shared" si="22"/>
        <v>410.65</v>
      </c>
      <c r="D276" s="10">
        <f t="shared" si="24"/>
        <v>657.00000000000011</v>
      </c>
      <c r="E276" s="10">
        <f t="shared" si="25"/>
        <v>82866.020000000062</v>
      </c>
    </row>
    <row r="277" spans="1:5" hidden="1">
      <c r="A277" s="17">
        <f t="shared" si="23"/>
        <v>47164</v>
      </c>
      <c r="B277" s="10">
        <f t="shared" si="21"/>
        <v>1067.6500000000001</v>
      </c>
      <c r="C277" s="10">
        <f t="shared" si="22"/>
        <v>407.42</v>
      </c>
      <c r="D277" s="10">
        <f t="shared" si="24"/>
        <v>660.23</v>
      </c>
      <c r="E277" s="10">
        <f t="shared" si="25"/>
        <v>82205.790000000066</v>
      </c>
    </row>
    <row r="278" spans="1:5" hidden="1">
      <c r="A278" s="17">
        <f t="shared" si="23"/>
        <v>47192</v>
      </c>
      <c r="B278" s="10">
        <f t="shared" si="21"/>
        <v>1067.6500000000001</v>
      </c>
      <c r="C278" s="10">
        <f t="shared" si="22"/>
        <v>404.18</v>
      </c>
      <c r="D278" s="10">
        <f t="shared" si="24"/>
        <v>663.47</v>
      </c>
      <c r="E278" s="10">
        <f t="shared" si="25"/>
        <v>81542.320000000065</v>
      </c>
    </row>
    <row r="279" spans="1:5" hidden="1">
      <c r="A279" s="17">
        <f t="shared" ref="A279:A315" si="26">DATE(YEAR(A278),MONTH(A278)+1,DAY(A278))</f>
        <v>47223</v>
      </c>
      <c r="B279" s="10">
        <f t="shared" si="21"/>
        <v>1067.6500000000001</v>
      </c>
      <c r="C279" s="10">
        <f t="shared" si="22"/>
        <v>400.92</v>
      </c>
      <c r="D279" s="10">
        <f t="shared" ref="D279:D315" si="27">B279-C279</f>
        <v>666.73</v>
      </c>
      <c r="E279" s="10">
        <f t="shared" ref="E279:E315" si="28">E278-D279</f>
        <v>80875.590000000069</v>
      </c>
    </row>
    <row r="280" spans="1:5" hidden="1">
      <c r="A280" s="17">
        <f t="shared" si="26"/>
        <v>47253</v>
      </c>
      <c r="B280" s="10">
        <f t="shared" si="21"/>
        <v>1067.6500000000001</v>
      </c>
      <c r="C280" s="10">
        <f t="shared" si="22"/>
        <v>397.64</v>
      </c>
      <c r="D280" s="10">
        <f t="shared" si="27"/>
        <v>670.0100000000001</v>
      </c>
      <c r="E280" s="10">
        <f t="shared" si="28"/>
        <v>80205.580000000075</v>
      </c>
    </row>
    <row r="281" spans="1:5" hidden="1">
      <c r="A281" s="17">
        <f t="shared" si="26"/>
        <v>47284</v>
      </c>
      <c r="B281" s="10">
        <f t="shared" si="21"/>
        <v>1067.6500000000001</v>
      </c>
      <c r="C281" s="10">
        <f t="shared" si="22"/>
        <v>394.34</v>
      </c>
      <c r="D281" s="10">
        <f t="shared" si="27"/>
        <v>673.31000000000017</v>
      </c>
      <c r="E281" s="10">
        <f t="shared" si="28"/>
        <v>79532.270000000077</v>
      </c>
    </row>
    <row r="282" spans="1:5" hidden="1">
      <c r="A282" s="17">
        <f t="shared" si="26"/>
        <v>47314</v>
      </c>
      <c r="B282" s="10">
        <f t="shared" si="21"/>
        <v>1067.6500000000001</v>
      </c>
      <c r="C282" s="10">
        <f t="shared" si="22"/>
        <v>391.03</v>
      </c>
      <c r="D282" s="10">
        <f t="shared" si="27"/>
        <v>676.62000000000012</v>
      </c>
      <c r="E282" s="10">
        <f t="shared" si="28"/>
        <v>78855.650000000081</v>
      </c>
    </row>
    <row r="283" spans="1:5" hidden="1">
      <c r="A283" s="17">
        <f t="shared" si="26"/>
        <v>47345</v>
      </c>
      <c r="B283" s="10">
        <f t="shared" si="21"/>
        <v>1067.6500000000001</v>
      </c>
      <c r="C283" s="10">
        <f t="shared" si="22"/>
        <v>387.71</v>
      </c>
      <c r="D283" s="10">
        <f t="shared" si="27"/>
        <v>679.94</v>
      </c>
      <c r="E283" s="10">
        <f t="shared" si="28"/>
        <v>78175.710000000079</v>
      </c>
    </row>
    <row r="284" spans="1:5" hidden="1">
      <c r="A284" s="17">
        <f t="shared" si="26"/>
        <v>47376</v>
      </c>
      <c r="B284" s="10">
        <f t="shared" si="21"/>
        <v>1067.6500000000001</v>
      </c>
      <c r="C284" s="10">
        <f t="shared" si="22"/>
        <v>384.36</v>
      </c>
      <c r="D284" s="10">
        <f t="shared" si="27"/>
        <v>683.29000000000008</v>
      </c>
      <c r="E284" s="10">
        <f t="shared" si="28"/>
        <v>77492.420000000086</v>
      </c>
    </row>
    <row r="285" spans="1:5" hidden="1">
      <c r="A285" s="17">
        <f t="shared" si="26"/>
        <v>47406</v>
      </c>
      <c r="B285" s="10">
        <f t="shared" si="21"/>
        <v>1067.6500000000001</v>
      </c>
      <c r="C285" s="10">
        <f t="shared" si="22"/>
        <v>381</v>
      </c>
      <c r="D285" s="10">
        <f t="shared" si="27"/>
        <v>686.65000000000009</v>
      </c>
      <c r="E285" s="10">
        <f t="shared" si="28"/>
        <v>76805.770000000091</v>
      </c>
    </row>
    <row r="286" spans="1:5" hidden="1">
      <c r="A286" s="17">
        <f t="shared" si="26"/>
        <v>47437</v>
      </c>
      <c r="B286" s="10">
        <f t="shared" si="21"/>
        <v>1067.6500000000001</v>
      </c>
      <c r="C286" s="10">
        <f t="shared" si="22"/>
        <v>377.63</v>
      </c>
      <c r="D286" s="10">
        <f t="shared" si="27"/>
        <v>690.0200000000001</v>
      </c>
      <c r="E286" s="10">
        <f t="shared" si="28"/>
        <v>76115.750000000087</v>
      </c>
    </row>
    <row r="287" spans="1:5" hidden="1">
      <c r="A287" s="17">
        <f t="shared" si="26"/>
        <v>47467</v>
      </c>
      <c r="B287" s="10">
        <f t="shared" si="21"/>
        <v>1067.6500000000001</v>
      </c>
      <c r="C287" s="10">
        <f t="shared" si="22"/>
        <v>374.24</v>
      </c>
      <c r="D287" s="10">
        <f t="shared" si="27"/>
        <v>693.41000000000008</v>
      </c>
      <c r="E287" s="10">
        <f t="shared" si="28"/>
        <v>75422.340000000084</v>
      </c>
    </row>
    <row r="288" spans="1:5" hidden="1">
      <c r="A288" s="17">
        <f t="shared" si="26"/>
        <v>47498</v>
      </c>
      <c r="B288" s="10">
        <f t="shared" si="21"/>
        <v>1067.6500000000001</v>
      </c>
      <c r="C288" s="10">
        <f t="shared" si="22"/>
        <v>370.83</v>
      </c>
      <c r="D288" s="10">
        <f t="shared" si="27"/>
        <v>696.82000000000016</v>
      </c>
      <c r="E288" s="10">
        <f t="shared" si="28"/>
        <v>74725.520000000077</v>
      </c>
    </row>
    <row r="289" spans="1:5" hidden="1">
      <c r="A289" s="17">
        <f t="shared" si="26"/>
        <v>47529</v>
      </c>
      <c r="B289" s="10">
        <f t="shared" si="21"/>
        <v>1067.6500000000001</v>
      </c>
      <c r="C289" s="10">
        <f t="shared" si="22"/>
        <v>367.4</v>
      </c>
      <c r="D289" s="10">
        <f t="shared" si="27"/>
        <v>700.25000000000011</v>
      </c>
      <c r="E289" s="10">
        <f t="shared" si="28"/>
        <v>74025.270000000077</v>
      </c>
    </row>
    <row r="290" spans="1:5" hidden="1">
      <c r="A290" s="17">
        <f t="shared" si="26"/>
        <v>47557</v>
      </c>
      <c r="B290" s="10">
        <f t="shared" si="21"/>
        <v>1067.6500000000001</v>
      </c>
      <c r="C290" s="10">
        <f t="shared" si="22"/>
        <v>363.96</v>
      </c>
      <c r="D290" s="10">
        <f t="shared" si="27"/>
        <v>703.69</v>
      </c>
      <c r="E290" s="10">
        <f t="shared" si="28"/>
        <v>73321.580000000075</v>
      </c>
    </row>
    <row r="291" spans="1:5" hidden="1">
      <c r="A291" s="17">
        <f t="shared" si="26"/>
        <v>47588</v>
      </c>
      <c r="B291" s="10">
        <f t="shared" si="21"/>
        <v>1067.6500000000001</v>
      </c>
      <c r="C291" s="10">
        <f t="shared" si="22"/>
        <v>360.5</v>
      </c>
      <c r="D291" s="10">
        <f t="shared" si="27"/>
        <v>707.15000000000009</v>
      </c>
      <c r="E291" s="10">
        <f t="shared" si="28"/>
        <v>72614.43000000008</v>
      </c>
    </row>
    <row r="292" spans="1:5" hidden="1">
      <c r="A292" s="17">
        <f t="shared" si="26"/>
        <v>47618</v>
      </c>
      <c r="B292" s="10">
        <f t="shared" si="21"/>
        <v>1067.6500000000001</v>
      </c>
      <c r="C292" s="10">
        <f t="shared" si="22"/>
        <v>357.02</v>
      </c>
      <c r="D292" s="10">
        <f t="shared" si="27"/>
        <v>710.63000000000011</v>
      </c>
      <c r="E292" s="10">
        <f t="shared" si="28"/>
        <v>71903.800000000076</v>
      </c>
    </row>
    <row r="293" spans="1:5" hidden="1">
      <c r="A293" s="17">
        <f t="shared" si="26"/>
        <v>47649</v>
      </c>
      <c r="B293" s="10">
        <f t="shared" si="21"/>
        <v>1067.6500000000001</v>
      </c>
      <c r="C293" s="10">
        <f t="shared" si="22"/>
        <v>353.53</v>
      </c>
      <c r="D293" s="10">
        <f t="shared" si="27"/>
        <v>714.12000000000012</v>
      </c>
      <c r="E293" s="10">
        <f t="shared" si="28"/>
        <v>71189.68000000008</v>
      </c>
    </row>
    <row r="294" spans="1:5" hidden="1">
      <c r="A294" s="17">
        <f t="shared" si="26"/>
        <v>47679</v>
      </c>
      <c r="B294" s="10">
        <f t="shared" si="21"/>
        <v>1067.6500000000001</v>
      </c>
      <c r="C294" s="10">
        <f t="shared" si="22"/>
        <v>350.02</v>
      </c>
      <c r="D294" s="10">
        <f t="shared" si="27"/>
        <v>717.63000000000011</v>
      </c>
      <c r="E294" s="10">
        <f t="shared" si="28"/>
        <v>70472.050000000076</v>
      </c>
    </row>
    <row r="295" spans="1:5" hidden="1">
      <c r="A295" s="17">
        <f t="shared" si="26"/>
        <v>47710</v>
      </c>
      <c r="B295" s="10">
        <f t="shared" si="21"/>
        <v>1067.6500000000001</v>
      </c>
      <c r="C295" s="10">
        <f t="shared" si="22"/>
        <v>346.49</v>
      </c>
      <c r="D295" s="10">
        <f t="shared" si="27"/>
        <v>721.16000000000008</v>
      </c>
      <c r="E295" s="10">
        <f t="shared" si="28"/>
        <v>69750.890000000072</v>
      </c>
    </row>
    <row r="296" spans="1:5" hidden="1">
      <c r="A296" s="17">
        <f t="shared" si="26"/>
        <v>47741</v>
      </c>
      <c r="B296" s="10">
        <f t="shared" si="21"/>
        <v>1067.6500000000001</v>
      </c>
      <c r="C296" s="10">
        <f t="shared" si="22"/>
        <v>342.94</v>
      </c>
      <c r="D296" s="10">
        <f t="shared" si="27"/>
        <v>724.71</v>
      </c>
      <c r="E296" s="10">
        <f t="shared" si="28"/>
        <v>69026.180000000066</v>
      </c>
    </row>
    <row r="297" spans="1:5" hidden="1">
      <c r="A297" s="17">
        <f t="shared" si="26"/>
        <v>47771</v>
      </c>
      <c r="B297" s="10">
        <f t="shared" si="21"/>
        <v>1067.6500000000001</v>
      </c>
      <c r="C297" s="10">
        <f t="shared" si="22"/>
        <v>339.38</v>
      </c>
      <c r="D297" s="10">
        <f t="shared" si="27"/>
        <v>728.2700000000001</v>
      </c>
      <c r="E297" s="10">
        <f t="shared" si="28"/>
        <v>68297.910000000062</v>
      </c>
    </row>
    <row r="298" spans="1:5" hidden="1">
      <c r="A298" s="17">
        <f t="shared" si="26"/>
        <v>47802</v>
      </c>
      <c r="B298" s="10">
        <f t="shared" si="21"/>
        <v>1067.6500000000001</v>
      </c>
      <c r="C298" s="10">
        <f t="shared" si="22"/>
        <v>335.8</v>
      </c>
      <c r="D298" s="10">
        <f t="shared" si="27"/>
        <v>731.85000000000014</v>
      </c>
      <c r="E298" s="10">
        <f t="shared" si="28"/>
        <v>67566.060000000056</v>
      </c>
    </row>
    <row r="299" spans="1:5" hidden="1">
      <c r="A299" s="17">
        <f t="shared" si="26"/>
        <v>47832</v>
      </c>
      <c r="B299" s="10">
        <f t="shared" si="21"/>
        <v>1067.6500000000001</v>
      </c>
      <c r="C299" s="10">
        <f t="shared" si="22"/>
        <v>332.2</v>
      </c>
      <c r="D299" s="10">
        <f t="shared" si="27"/>
        <v>735.45</v>
      </c>
      <c r="E299" s="10">
        <f t="shared" si="28"/>
        <v>66830.610000000059</v>
      </c>
    </row>
    <row r="300" spans="1:5" hidden="1">
      <c r="A300" s="17">
        <f t="shared" si="26"/>
        <v>47863</v>
      </c>
      <c r="B300" s="10">
        <f t="shared" si="21"/>
        <v>1067.6500000000001</v>
      </c>
      <c r="C300" s="10">
        <f t="shared" si="22"/>
        <v>328.58</v>
      </c>
      <c r="D300" s="10">
        <f t="shared" si="27"/>
        <v>739.07000000000016</v>
      </c>
      <c r="E300" s="10">
        <f t="shared" si="28"/>
        <v>66091.540000000052</v>
      </c>
    </row>
    <row r="301" spans="1:5" hidden="1">
      <c r="A301" s="17">
        <f t="shared" si="26"/>
        <v>47894</v>
      </c>
      <c r="B301" s="10">
        <f t="shared" si="21"/>
        <v>1067.6500000000001</v>
      </c>
      <c r="C301" s="10">
        <f t="shared" si="22"/>
        <v>324.95</v>
      </c>
      <c r="D301" s="10">
        <f t="shared" si="27"/>
        <v>742.7</v>
      </c>
      <c r="E301" s="10">
        <f t="shared" si="28"/>
        <v>65348.840000000055</v>
      </c>
    </row>
    <row r="302" spans="1:5" hidden="1">
      <c r="A302" s="17">
        <f t="shared" si="26"/>
        <v>47922</v>
      </c>
      <c r="B302" s="10">
        <f t="shared" si="21"/>
        <v>1067.6500000000001</v>
      </c>
      <c r="C302" s="10">
        <f t="shared" si="22"/>
        <v>321.3</v>
      </c>
      <c r="D302" s="10">
        <f t="shared" si="27"/>
        <v>746.35000000000014</v>
      </c>
      <c r="E302" s="10">
        <f t="shared" si="28"/>
        <v>64602.490000000056</v>
      </c>
    </row>
    <row r="303" spans="1:5" hidden="1">
      <c r="A303" s="17">
        <f t="shared" si="26"/>
        <v>47953</v>
      </c>
      <c r="B303" s="10">
        <f t="shared" si="21"/>
        <v>1067.6500000000001</v>
      </c>
      <c r="C303" s="10">
        <f t="shared" si="22"/>
        <v>317.63</v>
      </c>
      <c r="D303" s="10">
        <f t="shared" si="27"/>
        <v>750.0200000000001</v>
      </c>
      <c r="E303" s="10">
        <f t="shared" si="28"/>
        <v>63852.470000000059</v>
      </c>
    </row>
    <row r="304" spans="1:5" hidden="1">
      <c r="A304" s="17">
        <f t="shared" si="26"/>
        <v>47983</v>
      </c>
      <c r="B304" s="10">
        <f t="shared" si="21"/>
        <v>1067.6500000000001</v>
      </c>
      <c r="C304" s="10">
        <f t="shared" si="22"/>
        <v>313.94</v>
      </c>
      <c r="D304" s="10">
        <f t="shared" si="27"/>
        <v>753.71</v>
      </c>
      <c r="E304" s="10">
        <f t="shared" si="28"/>
        <v>63098.76000000006</v>
      </c>
    </row>
    <row r="305" spans="1:5" hidden="1">
      <c r="A305" s="17">
        <f t="shared" si="26"/>
        <v>48014</v>
      </c>
      <c r="B305" s="10">
        <f t="shared" si="21"/>
        <v>1067.6500000000001</v>
      </c>
      <c r="C305" s="10">
        <f t="shared" si="22"/>
        <v>310.24</v>
      </c>
      <c r="D305" s="10">
        <f t="shared" si="27"/>
        <v>757.41000000000008</v>
      </c>
      <c r="E305" s="10">
        <f t="shared" si="28"/>
        <v>62341.350000000057</v>
      </c>
    </row>
    <row r="306" spans="1:5" hidden="1">
      <c r="A306" s="17">
        <f t="shared" si="26"/>
        <v>48044</v>
      </c>
      <c r="B306" s="10">
        <f t="shared" si="21"/>
        <v>1067.6500000000001</v>
      </c>
      <c r="C306" s="10">
        <f t="shared" si="22"/>
        <v>306.51</v>
      </c>
      <c r="D306" s="10">
        <f t="shared" si="27"/>
        <v>761.1400000000001</v>
      </c>
      <c r="E306" s="10">
        <f t="shared" si="28"/>
        <v>61580.210000000057</v>
      </c>
    </row>
    <row r="307" spans="1:5" hidden="1">
      <c r="A307" s="17">
        <f t="shared" si="26"/>
        <v>48075</v>
      </c>
      <c r="B307" s="10">
        <f t="shared" si="21"/>
        <v>1067.6500000000001</v>
      </c>
      <c r="C307" s="10">
        <f t="shared" si="22"/>
        <v>302.77</v>
      </c>
      <c r="D307" s="10">
        <f t="shared" si="27"/>
        <v>764.88000000000011</v>
      </c>
      <c r="E307" s="10">
        <f t="shared" si="28"/>
        <v>60815.33000000006</v>
      </c>
    </row>
    <row r="308" spans="1:5" hidden="1">
      <c r="A308" s="17">
        <f t="shared" si="26"/>
        <v>48106</v>
      </c>
      <c r="B308" s="10">
        <f t="shared" si="21"/>
        <v>1067.6500000000001</v>
      </c>
      <c r="C308" s="10">
        <f t="shared" si="22"/>
        <v>299.01</v>
      </c>
      <c r="D308" s="10">
        <f t="shared" si="27"/>
        <v>768.6400000000001</v>
      </c>
      <c r="E308" s="10">
        <f t="shared" si="28"/>
        <v>60046.690000000061</v>
      </c>
    </row>
    <row r="309" spans="1:5" hidden="1">
      <c r="A309" s="17">
        <f t="shared" si="26"/>
        <v>48136</v>
      </c>
      <c r="B309" s="10">
        <f t="shared" si="21"/>
        <v>1067.6500000000001</v>
      </c>
      <c r="C309" s="10">
        <f t="shared" si="22"/>
        <v>295.23</v>
      </c>
      <c r="D309" s="10">
        <f t="shared" si="27"/>
        <v>772.42000000000007</v>
      </c>
      <c r="E309" s="10">
        <f t="shared" si="28"/>
        <v>59274.270000000062</v>
      </c>
    </row>
    <row r="310" spans="1:5" hidden="1">
      <c r="A310" s="17">
        <f t="shared" si="26"/>
        <v>48167</v>
      </c>
      <c r="B310" s="10">
        <f t="shared" si="21"/>
        <v>1067.6500000000001</v>
      </c>
      <c r="C310" s="10">
        <f t="shared" si="22"/>
        <v>291.43</v>
      </c>
      <c r="D310" s="10">
        <f t="shared" si="27"/>
        <v>776.22</v>
      </c>
      <c r="E310" s="10">
        <f t="shared" si="28"/>
        <v>58498.050000000061</v>
      </c>
    </row>
    <row r="311" spans="1:5" hidden="1">
      <c r="A311" s="17">
        <f t="shared" si="26"/>
        <v>48197</v>
      </c>
      <c r="B311" s="10">
        <f t="shared" si="21"/>
        <v>1067.6500000000001</v>
      </c>
      <c r="C311" s="10">
        <f t="shared" si="22"/>
        <v>287.62</v>
      </c>
      <c r="D311" s="10">
        <f t="shared" si="27"/>
        <v>780.03000000000009</v>
      </c>
      <c r="E311" s="10">
        <f t="shared" si="28"/>
        <v>57718.020000000062</v>
      </c>
    </row>
    <row r="312" spans="1:5" hidden="1">
      <c r="A312" s="17">
        <f t="shared" si="26"/>
        <v>48228</v>
      </c>
      <c r="B312" s="10">
        <f t="shared" si="21"/>
        <v>1067.6500000000001</v>
      </c>
      <c r="C312" s="10">
        <f t="shared" si="22"/>
        <v>283.77999999999997</v>
      </c>
      <c r="D312" s="10">
        <f t="shared" si="27"/>
        <v>783.87000000000012</v>
      </c>
      <c r="E312" s="10">
        <f t="shared" si="28"/>
        <v>56934.15000000006</v>
      </c>
    </row>
    <row r="313" spans="1:5" hidden="1">
      <c r="A313" s="17">
        <f t="shared" si="26"/>
        <v>48259</v>
      </c>
      <c r="B313" s="10">
        <f t="shared" si="21"/>
        <v>1067.6500000000001</v>
      </c>
      <c r="C313" s="10">
        <f t="shared" si="22"/>
        <v>279.93</v>
      </c>
      <c r="D313" s="10">
        <f t="shared" si="27"/>
        <v>787.72</v>
      </c>
      <c r="E313" s="10">
        <f t="shared" si="28"/>
        <v>56146.430000000058</v>
      </c>
    </row>
    <row r="314" spans="1:5" hidden="1">
      <c r="A314" s="17">
        <f t="shared" si="26"/>
        <v>48288</v>
      </c>
      <c r="B314" s="10">
        <f t="shared" si="21"/>
        <v>1067.6500000000001</v>
      </c>
      <c r="C314" s="10">
        <f t="shared" si="22"/>
        <v>276.05</v>
      </c>
      <c r="D314" s="10">
        <f t="shared" si="27"/>
        <v>791.60000000000014</v>
      </c>
      <c r="E314" s="10">
        <f t="shared" si="28"/>
        <v>55354.83000000006</v>
      </c>
    </row>
    <row r="315" spans="1:5" hidden="1">
      <c r="A315" s="17">
        <f t="shared" si="26"/>
        <v>48319</v>
      </c>
      <c r="B315" s="10">
        <f t="shared" si="21"/>
        <v>1067.6500000000001</v>
      </c>
      <c r="C315" s="10">
        <f t="shared" si="22"/>
        <v>272.16000000000003</v>
      </c>
      <c r="D315" s="10">
        <f t="shared" si="27"/>
        <v>795.49</v>
      </c>
      <c r="E315" s="10">
        <f t="shared" si="28"/>
        <v>54559.340000000062</v>
      </c>
    </row>
    <row r="316" spans="1:5" hidden="1">
      <c r="A316" s="17">
        <f t="shared" ref="A316:A358" si="29">DATE(YEAR(A315),MONTH(A315)+1,DAY(A315))</f>
        <v>48349</v>
      </c>
      <c r="B316" s="10">
        <f t="shared" si="21"/>
        <v>1067.6500000000001</v>
      </c>
      <c r="C316" s="10">
        <f t="shared" si="22"/>
        <v>268.25</v>
      </c>
      <c r="D316" s="10">
        <f t="shared" ref="D316:D358" si="30">B316-C316</f>
        <v>799.40000000000009</v>
      </c>
      <c r="E316" s="10">
        <f t="shared" ref="E316:E358" si="31">E315-D316</f>
        <v>53759.940000000061</v>
      </c>
    </row>
    <row r="317" spans="1:5" hidden="1">
      <c r="A317" s="17">
        <f t="shared" si="29"/>
        <v>48380</v>
      </c>
      <c r="B317" s="10">
        <f t="shared" si="21"/>
        <v>1067.6500000000001</v>
      </c>
      <c r="C317" s="10">
        <f t="shared" si="22"/>
        <v>264.32</v>
      </c>
      <c r="D317" s="10">
        <f t="shared" si="30"/>
        <v>803.33000000000015</v>
      </c>
      <c r="E317" s="10">
        <f t="shared" si="31"/>
        <v>52956.610000000059</v>
      </c>
    </row>
    <row r="318" spans="1:5" hidden="1">
      <c r="A318" s="17">
        <f t="shared" si="29"/>
        <v>48410</v>
      </c>
      <c r="B318" s="10">
        <f t="shared" si="21"/>
        <v>1067.6500000000001</v>
      </c>
      <c r="C318" s="10">
        <f t="shared" si="22"/>
        <v>260.37</v>
      </c>
      <c r="D318" s="10">
        <f t="shared" si="30"/>
        <v>807.28000000000009</v>
      </c>
      <c r="E318" s="10">
        <f t="shared" si="31"/>
        <v>52149.33000000006</v>
      </c>
    </row>
    <row r="319" spans="1:5" hidden="1">
      <c r="A319" s="17">
        <f t="shared" si="29"/>
        <v>48441</v>
      </c>
      <c r="B319" s="10">
        <f t="shared" si="21"/>
        <v>1067.6500000000001</v>
      </c>
      <c r="C319" s="10">
        <f t="shared" si="22"/>
        <v>256.39999999999998</v>
      </c>
      <c r="D319" s="10">
        <f t="shared" si="30"/>
        <v>811.25000000000011</v>
      </c>
      <c r="E319" s="10">
        <f t="shared" si="31"/>
        <v>51338.08000000006</v>
      </c>
    </row>
    <row r="320" spans="1:5" hidden="1">
      <c r="A320" s="17">
        <f t="shared" si="29"/>
        <v>48472</v>
      </c>
      <c r="B320" s="10">
        <f t="shared" si="21"/>
        <v>1067.6500000000001</v>
      </c>
      <c r="C320" s="10">
        <f t="shared" si="22"/>
        <v>252.41</v>
      </c>
      <c r="D320" s="10">
        <f t="shared" si="30"/>
        <v>815.24000000000012</v>
      </c>
      <c r="E320" s="10">
        <f t="shared" si="31"/>
        <v>50522.840000000062</v>
      </c>
    </row>
    <row r="321" spans="1:5" hidden="1">
      <c r="A321" s="17">
        <f t="shared" si="29"/>
        <v>48502</v>
      </c>
      <c r="B321" s="10">
        <f t="shared" si="21"/>
        <v>1067.6500000000001</v>
      </c>
      <c r="C321" s="10">
        <f t="shared" si="22"/>
        <v>248.4</v>
      </c>
      <c r="D321" s="10">
        <f t="shared" si="30"/>
        <v>819.25000000000011</v>
      </c>
      <c r="E321" s="10">
        <f t="shared" si="31"/>
        <v>49703.590000000062</v>
      </c>
    </row>
    <row r="322" spans="1:5" hidden="1">
      <c r="A322" s="17">
        <f t="shared" si="29"/>
        <v>48533</v>
      </c>
      <c r="B322" s="10">
        <f t="shared" si="21"/>
        <v>1067.6500000000001</v>
      </c>
      <c r="C322" s="10">
        <f t="shared" si="22"/>
        <v>244.38</v>
      </c>
      <c r="D322" s="10">
        <f t="shared" si="30"/>
        <v>823.2700000000001</v>
      </c>
      <c r="E322" s="10">
        <f t="shared" si="31"/>
        <v>48880.320000000065</v>
      </c>
    </row>
    <row r="323" spans="1:5" hidden="1">
      <c r="A323" s="17">
        <f t="shared" si="29"/>
        <v>48563</v>
      </c>
      <c r="B323" s="10">
        <f t="shared" si="21"/>
        <v>1067.6500000000001</v>
      </c>
      <c r="C323" s="10">
        <f t="shared" si="22"/>
        <v>240.33</v>
      </c>
      <c r="D323" s="10">
        <f t="shared" si="30"/>
        <v>827.32</v>
      </c>
      <c r="E323" s="10">
        <f t="shared" si="31"/>
        <v>48053.000000000065</v>
      </c>
    </row>
    <row r="324" spans="1:5" hidden="1">
      <c r="A324" s="17">
        <f t="shared" si="29"/>
        <v>48594</v>
      </c>
      <c r="B324" s="10">
        <f t="shared" si="21"/>
        <v>1067.6500000000001</v>
      </c>
      <c r="C324" s="10">
        <f t="shared" si="22"/>
        <v>236.26</v>
      </c>
      <c r="D324" s="10">
        <f t="shared" si="30"/>
        <v>831.3900000000001</v>
      </c>
      <c r="E324" s="10">
        <f t="shared" si="31"/>
        <v>47221.610000000066</v>
      </c>
    </row>
    <row r="325" spans="1:5" hidden="1">
      <c r="A325" s="17">
        <f t="shared" si="29"/>
        <v>48625</v>
      </c>
      <c r="B325" s="10">
        <f t="shared" si="21"/>
        <v>1067.6500000000001</v>
      </c>
      <c r="C325" s="10">
        <f t="shared" si="22"/>
        <v>232.17</v>
      </c>
      <c r="D325" s="10">
        <f t="shared" si="30"/>
        <v>835.48000000000013</v>
      </c>
      <c r="E325" s="10">
        <f t="shared" si="31"/>
        <v>46386.130000000063</v>
      </c>
    </row>
    <row r="326" spans="1:5" hidden="1">
      <c r="A326" s="17">
        <f t="shared" si="29"/>
        <v>48653</v>
      </c>
      <c r="B326" s="10">
        <f t="shared" si="21"/>
        <v>1067.6500000000001</v>
      </c>
      <c r="C326" s="10">
        <f t="shared" si="22"/>
        <v>228.07</v>
      </c>
      <c r="D326" s="10">
        <f t="shared" si="30"/>
        <v>839.58000000000015</v>
      </c>
      <c r="E326" s="10">
        <f t="shared" si="31"/>
        <v>45546.550000000061</v>
      </c>
    </row>
    <row r="327" spans="1:5" hidden="1">
      <c r="A327" s="17">
        <f t="shared" si="29"/>
        <v>48684</v>
      </c>
      <c r="B327" s="10">
        <f t="shared" si="21"/>
        <v>1067.6500000000001</v>
      </c>
      <c r="C327" s="10">
        <f t="shared" si="22"/>
        <v>223.94</v>
      </c>
      <c r="D327" s="10">
        <f t="shared" si="30"/>
        <v>843.71</v>
      </c>
      <c r="E327" s="10">
        <f t="shared" si="31"/>
        <v>44702.840000000062</v>
      </c>
    </row>
    <row r="328" spans="1:5" hidden="1">
      <c r="A328" s="17">
        <f t="shared" si="29"/>
        <v>48714</v>
      </c>
      <c r="B328" s="10">
        <f t="shared" si="21"/>
        <v>1067.6500000000001</v>
      </c>
      <c r="C328" s="10">
        <f t="shared" si="22"/>
        <v>219.79</v>
      </c>
      <c r="D328" s="10">
        <f t="shared" si="30"/>
        <v>847.86000000000013</v>
      </c>
      <c r="E328" s="10">
        <f t="shared" si="31"/>
        <v>43854.980000000061</v>
      </c>
    </row>
    <row r="329" spans="1:5" hidden="1">
      <c r="A329" s="17">
        <f t="shared" si="29"/>
        <v>48745</v>
      </c>
      <c r="B329" s="10">
        <f t="shared" si="21"/>
        <v>1067.6500000000001</v>
      </c>
      <c r="C329" s="10">
        <f t="shared" si="22"/>
        <v>215.62</v>
      </c>
      <c r="D329" s="10">
        <f t="shared" si="30"/>
        <v>852.03000000000009</v>
      </c>
      <c r="E329" s="10">
        <f t="shared" si="31"/>
        <v>43002.950000000063</v>
      </c>
    </row>
    <row r="330" spans="1:5" hidden="1">
      <c r="A330" s="17">
        <f t="shared" si="29"/>
        <v>48775</v>
      </c>
      <c r="B330" s="10">
        <f t="shared" si="21"/>
        <v>1067.6500000000001</v>
      </c>
      <c r="C330" s="10">
        <f t="shared" si="22"/>
        <v>211.43</v>
      </c>
      <c r="D330" s="10">
        <f t="shared" si="30"/>
        <v>856.22</v>
      </c>
      <c r="E330" s="10">
        <f t="shared" si="31"/>
        <v>42146.730000000061</v>
      </c>
    </row>
    <row r="331" spans="1:5" hidden="1">
      <c r="A331" s="17">
        <f t="shared" si="29"/>
        <v>48806</v>
      </c>
      <c r="B331" s="10">
        <f t="shared" si="21"/>
        <v>1067.6500000000001</v>
      </c>
      <c r="C331" s="10">
        <f t="shared" si="22"/>
        <v>207.22</v>
      </c>
      <c r="D331" s="10">
        <f t="shared" si="30"/>
        <v>860.43000000000006</v>
      </c>
      <c r="E331" s="10">
        <f t="shared" si="31"/>
        <v>41286.300000000061</v>
      </c>
    </row>
    <row r="332" spans="1:5" hidden="1">
      <c r="A332" s="17">
        <f t="shared" si="29"/>
        <v>48837</v>
      </c>
      <c r="B332" s="10">
        <f t="shared" si="21"/>
        <v>1067.6500000000001</v>
      </c>
      <c r="C332" s="10">
        <f t="shared" si="22"/>
        <v>202.99</v>
      </c>
      <c r="D332" s="10">
        <f t="shared" si="30"/>
        <v>864.66000000000008</v>
      </c>
      <c r="E332" s="10">
        <f t="shared" si="31"/>
        <v>40421.640000000058</v>
      </c>
    </row>
    <row r="333" spans="1:5" hidden="1">
      <c r="A333" s="17">
        <f t="shared" si="29"/>
        <v>48867</v>
      </c>
      <c r="B333" s="10">
        <f t="shared" si="21"/>
        <v>1067.6500000000001</v>
      </c>
      <c r="C333" s="10">
        <f t="shared" si="22"/>
        <v>198.74</v>
      </c>
      <c r="D333" s="10">
        <f t="shared" si="30"/>
        <v>868.91000000000008</v>
      </c>
      <c r="E333" s="10">
        <f t="shared" si="31"/>
        <v>39552.730000000054</v>
      </c>
    </row>
    <row r="334" spans="1:5" hidden="1">
      <c r="A334" s="17">
        <f t="shared" si="29"/>
        <v>48898</v>
      </c>
      <c r="B334" s="10">
        <f t="shared" si="21"/>
        <v>1067.6500000000001</v>
      </c>
      <c r="C334" s="10">
        <f t="shared" si="22"/>
        <v>194.47</v>
      </c>
      <c r="D334" s="10">
        <f t="shared" si="30"/>
        <v>873.18000000000006</v>
      </c>
      <c r="E334" s="10">
        <f t="shared" si="31"/>
        <v>38679.550000000054</v>
      </c>
    </row>
    <row r="335" spans="1:5" hidden="1">
      <c r="A335" s="17">
        <f t="shared" si="29"/>
        <v>48928</v>
      </c>
      <c r="B335" s="10">
        <f t="shared" ref="B335:B374" si="32">Rata_miesięczna</f>
        <v>1067.6500000000001</v>
      </c>
      <c r="C335" s="10">
        <f t="shared" ref="C335:C374" si="33">ROUND(E334*Stopa/12,2)</f>
        <v>190.17</v>
      </c>
      <c r="D335" s="10">
        <f t="shared" si="30"/>
        <v>877.48000000000013</v>
      </c>
      <c r="E335" s="10">
        <f t="shared" si="31"/>
        <v>37802.070000000051</v>
      </c>
    </row>
    <row r="336" spans="1:5" hidden="1">
      <c r="A336" s="17">
        <f t="shared" si="29"/>
        <v>48959</v>
      </c>
      <c r="B336" s="10">
        <f t="shared" si="32"/>
        <v>1067.6500000000001</v>
      </c>
      <c r="C336" s="10">
        <f t="shared" si="33"/>
        <v>185.86</v>
      </c>
      <c r="D336" s="10">
        <f t="shared" si="30"/>
        <v>881.79000000000008</v>
      </c>
      <c r="E336" s="10">
        <f t="shared" si="31"/>
        <v>36920.28000000005</v>
      </c>
    </row>
    <row r="337" spans="1:5" hidden="1">
      <c r="A337" s="17">
        <f t="shared" si="29"/>
        <v>48990</v>
      </c>
      <c r="B337" s="10">
        <f t="shared" si="32"/>
        <v>1067.6500000000001</v>
      </c>
      <c r="C337" s="10">
        <f t="shared" si="33"/>
        <v>181.52</v>
      </c>
      <c r="D337" s="10">
        <f t="shared" si="30"/>
        <v>886.13000000000011</v>
      </c>
      <c r="E337" s="10">
        <f t="shared" si="31"/>
        <v>36034.150000000052</v>
      </c>
    </row>
    <row r="338" spans="1:5" hidden="1">
      <c r="A338" s="17">
        <f t="shared" si="29"/>
        <v>49018</v>
      </c>
      <c r="B338" s="10">
        <f t="shared" si="32"/>
        <v>1067.6500000000001</v>
      </c>
      <c r="C338" s="10">
        <f t="shared" si="33"/>
        <v>177.17</v>
      </c>
      <c r="D338" s="10">
        <f t="shared" si="30"/>
        <v>890.48000000000013</v>
      </c>
      <c r="E338" s="10">
        <f t="shared" si="31"/>
        <v>35143.670000000049</v>
      </c>
    </row>
    <row r="339" spans="1:5" hidden="1">
      <c r="A339" s="17">
        <f t="shared" si="29"/>
        <v>49049</v>
      </c>
      <c r="B339" s="10">
        <f t="shared" si="32"/>
        <v>1067.6500000000001</v>
      </c>
      <c r="C339" s="10">
        <f t="shared" si="33"/>
        <v>172.79</v>
      </c>
      <c r="D339" s="10">
        <f t="shared" si="30"/>
        <v>894.86000000000013</v>
      </c>
      <c r="E339" s="10">
        <f t="shared" si="31"/>
        <v>34248.810000000049</v>
      </c>
    </row>
    <row r="340" spans="1:5" hidden="1">
      <c r="A340" s="17">
        <f t="shared" si="29"/>
        <v>49079</v>
      </c>
      <c r="B340" s="10">
        <f t="shared" si="32"/>
        <v>1067.6500000000001</v>
      </c>
      <c r="C340" s="10">
        <f t="shared" si="33"/>
        <v>168.39</v>
      </c>
      <c r="D340" s="10">
        <f t="shared" si="30"/>
        <v>899.2600000000001</v>
      </c>
      <c r="E340" s="10">
        <f t="shared" si="31"/>
        <v>33349.550000000047</v>
      </c>
    </row>
    <row r="341" spans="1:5" hidden="1">
      <c r="A341" s="17">
        <f t="shared" si="29"/>
        <v>49110</v>
      </c>
      <c r="B341" s="10">
        <f t="shared" si="32"/>
        <v>1067.6500000000001</v>
      </c>
      <c r="C341" s="10">
        <f t="shared" si="33"/>
        <v>163.97</v>
      </c>
      <c r="D341" s="10">
        <f t="shared" si="30"/>
        <v>903.68000000000006</v>
      </c>
      <c r="E341" s="10">
        <f t="shared" si="31"/>
        <v>32445.870000000046</v>
      </c>
    </row>
    <row r="342" spans="1:5" hidden="1">
      <c r="A342" s="17">
        <f t="shared" si="29"/>
        <v>49140</v>
      </c>
      <c r="B342" s="10">
        <f t="shared" si="32"/>
        <v>1067.6500000000001</v>
      </c>
      <c r="C342" s="10">
        <f t="shared" si="33"/>
        <v>159.53</v>
      </c>
      <c r="D342" s="10">
        <f t="shared" si="30"/>
        <v>908.12000000000012</v>
      </c>
      <c r="E342" s="10">
        <f t="shared" si="31"/>
        <v>31537.750000000047</v>
      </c>
    </row>
    <row r="343" spans="1:5" hidden="1">
      <c r="A343" s="17">
        <f t="shared" si="29"/>
        <v>49171</v>
      </c>
      <c r="B343" s="10">
        <f t="shared" si="32"/>
        <v>1067.6500000000001</v>
      </c>
      <c r="C343" s="10">
        <f t="shared" si="33"/>
        <v>155.06</v>
      </c>
      <c r="D343" s="10">
        <f t="shared" si="30"/>
        <v>912.59000000000015</v>
      </c>
      <c r="E343" s="10">
        <f t="shared" si="31"/>
        <v>30625.160000000047</v>
      </c>
    </row>
    <row r="344" spans="1:5" hidden="1">
      <c r="A344" s="17">
        <f t="shared" si="29"/>
        <v>49202</v>
      </c>
      <c r="B344" s="10">
        <f t="shared" si="32"/>
        <v>1067.6500000000001</v>
      </c>
      <c r="C344" s="10">
        <f t="shared" si="33"/>
        <v>150.57</v>
      </c>
      <c r="D344" s="10">
        <f t="shared" si="30"/>
        <v>917.08000000000015</v>
      </c>
      <c r="E344" s="10">
        <f t="shared" si="31"/>
        <v>29708.080000000045</v>
      </c>
    </row>
    <row r="345" spans="1:5" hidden="1">
      <c r="A345" s="17">
        <f t="shared" si="29"/>
        <v>49232</v>
      </c>
      <c r="B345" s="10">
        <f t="shared" si="32"/>
        <v>1067.6500000000001</v>
      </c>
      <c r="C345" s="10">
        <f t="shared" si="33"/>
        <v>146.06</v>
      </c>
      <c r="D345" s="10">
        <f t="shared" si="30"/>
        <v>921.59000000000015</v>
      </c>
      <c r="E345" s="10">
        <f t="shared" si="31"/>
        <v>28786.490000000045</v>
      </c>
    </row>
    <row r="346" spans="1:5" hidden="1">
      <c r="A346" s="17">
        <f t="shared" si="29"/>
        <v>49263</v>
      </c>
      <c r="B346" s="10">
        <f t="shared" si="32"/>
        <v>1067.6500000000001</v>
      </c>
      <c r="C346" s="10">
        <f t="shared" si="33"/>
        <v>141.53</v>
      </c>
      <c r="D346" s="10">
        <f t="shared" si="30"/>
        <v>926.12000000000012</v>
      </c>
      <c r="E346" s="10">
        <f t="shared" si="31"/>
        <v>27860.370000000046</v>
      </c>
    </row>
    <row r="347" spans="1:5" hidden="1">
      <c r="A347" s="17">
        <f t="shared" si="29"/>
        <v>49293</v>
      </c>
      <c r="B347" s="10">
        <f t="shared" si="32"/>
        <v>1067.6500000000001</v>
      </c>
      <c r="C347" s="10">
        <f t="shared" si="33"/>
        <v>136.97999999999999</v>
      </c>
      <c r="D347" s="10">
        <f t="shared" si="30"/>
        <v>930.67000000000007</v>
      </c>
      <c r="E347" s="10">
        <f t="shared" si="31"/>
        <v>26929.700000000048</v>
      </c>
    </row>
    <row r="348" spans="1:5" hidden="1">
      <c r="A348" s="17">
        <f t="shared" si="29"/>
        <v>49324</v>
      </c>
      <c r="B348" s="10">
        <f t="shared" si="32"/>
        <v>1067.6500000000001</v>
      </c>
      <c r="C348" s="10">
        <f t="shared" si="33"/>
        <v>132.4</v>
      </c>
      <c r="D348" s="10">
        <f t="shared" si="30"/>
        <v>935.25000000000011</v>
      </c>
      <c r="E348" s="10">
        <f t="shared" si="31"/>
        <v>25994.450000000048</v>
      </c>
    </row>
    <row r="349" spans="1:5" hidden="1">
      <c r="A349" s="17">
        <f t="shared" si="29"/>
        <v>49355</v>
      </c>
      <c r="B349" s="10">
        <f t="shared" si="32"/>
        <v>1067.6500000000001</v>
      </c>
      <c r="C349" s="10">
        <f t="shared" si="33"/>
        <v>127.81</v>
      </c>
      <c r="D349" s="10">
        <f t="shared" si="30"/>
        <v>939.84000000000015</v>
      </c>
      <c r="E349" s="10">
        <f t="shared" si="31"/>
        <v>25054.610000000048</v>
      </c>
    </row>
    <row r="350" spans="1:5" hidden="1">
      <c r="A350" s="17">
        <f t="shared" si="29"/>
        <v>49383</v>
      </c>
      <c r="B350" s="10">
        <f t="shared" si="32"/>
        <v>1067.6500000000001</v>
      </c>
      <c r="C350" s="10">
        <f t="shared" si="33"/>
        <v>123.19</v>
      </c>
      <c r="D350" s="10">
        <f t="shared" si="30"/>
        <v>944.46</v>
      </c>
      <c r="E350" s="10">
        <f t="shared" si="31"/>
        <v>24110.150000000049</v>
      </c>
    </row>
    <row r="351" spans="1:5" hidden="1">
      <c r="A351" s="17">
        <f t="shared" si="29"/>
        <v>49414</v>
      </c>
      <c r="B351" s="10">
        <f t="shared" si="32"/>
        <v>1067.6500000000001</v>
      </c>
      <c r="C351" s="10">
        <f t="shared" si="33"/>
        <v>118.54</v>
      </c>
      <c r="D351" s="10">
        <f t="shared" si="30"/>
        <v>949.11000000000013</v>
      </c>
      <c r="E351" s="10">
        <f t="shared" si="31"/>
        <v>23161.040000000048</v>
      </c>
    </row>
    <row r="352" spans="1:5" hidden="1">
      <c r="A352" s="17">
        <f t="shared" si="29"/>
        <v>49444</v>
      </c>
      <c r="B352" s="10">
        <f t="shared" si="32"/>
        <v>1067.6500000000001</v>
      </c>
      <c r="C352" s="10">
        <f t="shared" si="33"/>
        <v>113.88</v>
      </c>
      <c r="D352" s="10">
        <f t="shared" si="30"/>
        <v>953.7700000000001</v>
      </c>
      <c r="E352" s="10">
        <f t="shared" si="31"/>
        <v>22207.270000000048</v>
      </c>
    </row>
    <row r="353" spans="1:5" hidden="1">
      <c r="A353" s="17">
        <f t="shared" si="29"/>
        <v>49475</v>
      </c>
      <c r="B353" s="10">
        <f t="shared" si="32"/>
        <v>1067.6500000000001</v>
      </c>
      <c r="C353" s="10">
        <f t="shared" si="33"/>
        <v>109.19</v>
      </c>
      <c r="D353" s="10">
        <f t="shared" si="30"/>
        <v>958.46</v>
      </c>
      <c r="E353" s="10">
        <f t="shared" si="31"/>
        <v>21248.810000000049</v>
      </c>
    </row>
    <row r="354" spans="1:5" hidden="1">
      <c r="A354" s="17">
        <f t="shared" si="29"/>
        <v>49505</v>
      </c>
      <c r="B354" s="10">
        <f t="shared" si="32"/>
        <v>1067.6500000000001</v>
      </c>
      <c r="C354" s="10">
        <f t="shared" si="33"/>
        <v>104.47</v>
      </c>
      <c r="D354" s="10">
        <f t="shared" si="30"/>
        <v>963.18000000000006</v>
      </c>
      <c r="E354" s="10">
        <f t="shared" si="31"/>
        <v>20285.630000000048</v>
      </c>
    </row>
    <row r="355" spans="1:5" hidden="1">
      <c r="A355" s="17">
        <f t="shared" si="29"/>
        <v>49536</v>
      </c>
      <c r="B355" s="10">
        <f t="shared" si="32"/>
        <v>1067.6500000000001</v>
      </c>
      <c r="C355" s="10">
        <f t="shared" si="33"/>
        <v>99.74</v>
      </c>
      <c r="D355" s="10">
        <f t="shared" si="30"/>
        <v>967.91000000000008</v>
      </c>
      <c r="E355" s="10">
        <f t="shared" si="31"/>
        <v>19317.720000000048</v>
      </c>
    </row>
    <row r="356" spans="1:5" hidden="1">
      <c r="A356" s="17">
        <f t="shared" si="29"/>
        <v>49567</v>
      </c>
      <c r="B356" s="10">
        <f t="shared" si="32"/>
        <v>1067.6500000000001</v>
      </c>
      <c r="C356" s="10">
        <f t="shared" si="33"/>
        <v>94.98</v>
      </c>
      <c r="D356" s="10">
        <f t="shared" si="30"/>
        <v>972.67000000000007</v>
      </c>
      <c r="E356" s="10">
        <f t="shared" si="31"/>
        <v>18345.050000000047</v>
      </c>
    </row>
    <row r="357" spans="1:5" hidden="1">
      <c r="A357" s="17">
        <f t="shared" si="29"/>
        <v>49597</v>
      </c>
      <c r="B357" s="10">
        <f t="shared" si="32"/>
        <v>1067.6500000000001</v>
      </c>
      <c r="C357" s="10">
        <f t="shared" si="33"/>
        <v>90.2</v>
      </c>
      <c r="D357" s="10">
        <f t="shared" si="30"/>
        <v>977.45</v>
      </c>
      <c r="E357" s="10">
        <f t="shared" si="31"/>
        <v>17367.600000000046</v>
      </c>
    </row>
    <row r="358" spans="1:5" hidden="1">
      <c r="A358" s="17">
        <f t="shared" si="29"/>
        <v>49628</v>
      </c>
      <c r="B358" s="10">
        <f t="shared" si="32"/>
        <v>1067.6500000000001</v>
      </c>
      <c r="C358" s="10">
        <f t="shared" si="33"/>
        <v>85.39</v>
      </c>
      <c r="D358" s="10">
        <f t="shared" si="30"/>
        <v>982.2600000000001</v>
      </c>
      <c r="E358" s="10">
        <f t="shared" si="31"/>
        <v>16385.340000000047</v>
      </c>
    </row>
    <row r="359" spans="1:5" hidden="1">
      <c r="A359" s="17">
        <f t="shared" ref="A359:A374" si="34">DATE(YEAR(A358),MONTH(A358)+1,DAY(A358))</f>
        <v>49658</v>
      </c>
      <c r="B359" s="10">
        <f t="shared" si="32"/>
        <v>1067.6500000000001</v>
      </c>
      <c r="C359" s="10">
        <f t="shared" si="33"/>
        <v>80.56</v>
      </c>
      <c r="D359" s="10">
        <f t="shared" ref="D359:D374" si="35">B359-C359</f>
        <v>987.09000000000015</v>
      </c>
      <c r="E359" s="10">
        <f t="shared" ref="E359:E374" si="36">E358-D359</f>
        <v>15398.250000000047</v>
      </c>
    </row>
    <row r="360" spans="1:5" hidden="1">
      <c r="A360" s="17">
        <f t="shared" si="34"/>
        <v>49689</v>
      </c>
      <c r="B360" s="10">
        <f t="shared" si="32"/>
        <v>1067.6500000000001</v>
      </c>
      <c r="C360" s="10">
        <f t="shared" si="33"/>
        <v>75.709999999999994</v>
      </c>
      <c r="D360" s="10">
        <f t="shared" si="35"/>
        <v>991.94</v>
      </c>
      <c r="E360" s="10">
        <f t="shared" si="36"/>
        <v>14406.310000000047</v>
      </c>
    </row>
    <row r="361" spans="1:5" hidden="1">
      <c r="A361" s="17">
        <f t="shared" si="34"/>
        <v>49720</v>
      </c>
      <c r="B361" s="10">
        <f t="shared" si="32"/>
        <v>1067.6500000000001</v>
      </c>
      <c r="C361" s="10">
        <f t="shared" si="33"/>
        <v>70.83</v>
      </c>
      <c r="D361" s="10">
        <f t="shared" si="35"/>
        <v>996.82</v>
      </c>
      <c r="E361" s="10">
        <f t="shared" si="36"/>
        <v>13409.490000000047</v>
      </c>
    </row>
    <row r="362" spans="1:5" hidden="1">
      <c r="A362" s="17">
        <f t="shared" si="34"/>
        <v>49749</v>
      </c>
      <c r="B362" s="10">
        <f t="shared" si="32"/>
        <v>1067.6500000000001</v>
      </c>
      <c r="C362" s="10">
        <f t="shared" si="33"/>
        <v>65.930000000000007</v>
      </c>
      <c r="D362" s="10">
        <f t="shared" si="35"/>
        <v>1001.72</v>
      </c>
      <c r="E362" s="10">
        <f t="shared" si="36"/>
        <v>12407.770000000048</v>
      </c>
    </row>
    <row r="363" spans="1:5" hidden="1">
      <c r="A363" s="17">
        <f t="shared" si="34"/>
        <v>49780</v>
      </c>
      <c r="B363" s="10">
        <f t="shared" si="32"/>
        <v>1067.6500000000001</v>
      </c>
      <c r="C363" s="10">
        <f t="shared" si="33"/>
        <v>61</v>
      </c>
      <c r="D363" s="10">
        <f t="shared" si="35"/>
        <v>1006.6500000000001</v>
      </c>
      <c r="E363" s="10">
        <f t="shared" si="36"/>
        <v>11401.120000000048</v>
      </c>
    </row>
    <row r="364" spans="1:5" hidden="1">
      <c r="A364" s="17">
        <f t="shared" si="34"/>
        <v>49810</v>
      </c>
      <c r="B364" s="10">
        <f t="shared" si="32"/>
        <v>1067.6500000000001</v>
      </c>
      <c r="C364" s="10">
        <f t="shared" si="33"/>
        <v>56.06</v>
      </c>
      <c r="D364" s="10">
        <f t="shared" si="35"/>
        <v>1011.5900000000001</v>
      </c>
      <c r="E364" s="10">
        <f t="shared" si="36"/>
        <v>10389.530000000048</v>
      </c>
    </row>
    <row r="365" spans="1:5" hidden="1">
      <c r="A365" s="17">
        <f t="shared" si="34"/>
        <v>49841</v>
      </c>
      <c r="B365" s="10">
        <f t="shared" si="32"/>
        <v>1067.6500000000001</v>
      </c>
      <c r="C365" s="10">
        <f t="shared" si="33"/>
        <v>51.08</v>
      </c>
      <c r="D365" s="10">
        <f t="shared" si="35"/>
        <v>1016.57</v>
      </c>
      <c r="E365" s="10">
        <f t="shared" si="36"/>
        <v>9372.9600000000482</v>
      </c>
    </row>
    <row r="366" spans="1:5" hidden="1">
      <c r="A366" s="17">
        <f t="shared" si="34"/>
        <v>49871</v>
      </c>
      <c r="B366" s="10">
        <f t="shared" si="32"/>
        <v>1067.6500000000001</v>
      </c>
      <c r="C366" s="10">
        <f t="shared" si="33"/>
        <v>46.08</v>
      </c>
      <c r="D366" s="10">
        <f t="shared" si="35"/>
        <v>1021.57</v>
      </c>
      <c r="E366" s="10">
        <f t="shared" si="36"/>
        <v>8351.3900000000485</v>
      </c>
    </row>
    <row r="367" spans="1:5" hidden="1">
      <c r="A367" s="17">
        <f t="shared" si="34"/>
        <v>49902</v>
      </c>
      <c r="B367" s="10">
        <f t="shared" si="32"/>
        <v>1067.6500000000001</v>
      </c>
      <c r="C367" s="10">
        <f t="shared" si="33"/>
        <v>41.06</v>
      </c>
      <c r="D367" s="10">
        <f t="shared" si="35"/>
        <v>1026.5900000000001</v>
      </c>
      <c r="E367" s="10">
        <f t="shared" si="36"/>
        <v>7324.8000000000484</v>
      </c>
    </row>
    <row r="368" spans="1:5" hidden="1">
      <c r="A368" s="17">
        <f t="shared" si="34"/>
        <v>49933</v>
      </c>
      <c r="B368" s="10">
        <f t="shared" si="32"/>
        <v>1067.6500000000001</v>
      </c>
      <c r="C368" s="10">
        <f t="shared" si="33"/>
        <v>36.01</v>
      </c>
      <c r="D368" s="10">
        <f t="shared" si="35"/>
        <v>1031.6400000000001</v>
      </c>
      <c r="E368" s="10">
        <f t="shared" si="36"/>
        <v>6293.1600000000481</v>
      </c>
    </row>
    <row r="369" spans="1:5" hidden="1">
      <c r="A369" s="17">
        <f t="shared" si="34"/>
        <v>49963</v>
      </c>
      <c r="B369" s="10">
        <f t="shared" si="32"/>
        <v>1067.6500000000001</v>
      </c>
      <c r="C369" s="10">
        <f t="shared" si="33"/>
        <v>30.94</v>
      </c>
      <c r="D369" s="10">
        <f t="shared" si="35"/>
        <v>1036.71</v>
      </c>
      <c r="E369" s="10">
        <f t="shared" si="36"/>
        <v>5256.450000000048</v>
      </c>
    </row>
    <row r="370" spans="1:5">
      <c r="A370" s="17">
        <f t="shared" si="34"/>
        <v>49994</v>
      </c>
      <c r="B370" s="10">
        <f t="shared" si="32"/>
        <v>1067.6500000000001</v>
      </c>
      <c r="C370" s="10">
        <f t="shared" si="33"/>
        <v>25.84</v>
      </c>
      <c r="D370" s="10">
        <f t="shared" si="35"/>
        <v>1041.8100000000002</v>
      </c>
      <c r="E370" s="10">
        <f t="shared" si="36"/>
        <v>4214.6400000000476</v>
      </c>
    </row>
    <row r="371" spans="1:5">
      <c r="A371" s="17">
        <f t="shared" si="34"/>
        <v>50024</v>
      </c>
      <c r="B371" s="10">
        <f t="shared" si="32"/>
        <v>1067.6500000000001</v>
      </c>
      <c r="C371" s="10">
        <f t="shared" si="33"/>
        <v>20.72</v>
      </c>
      <c r="D371" s="10">
        <f t="shared" si="35"/>
        <v>1046.93</v>
      </c>
      <c r="E371" s="10">
        <f t="shared" si="36"/>
        <v>3167.7100000000473</v>
      </c>
    </row>
    <row r="372" spans="1:5">
      <c r="A372" s="17">
        <f t="shared" si="34"/>
        <v>50055</v>
      </c>
      <c r="B372" s="10">
        <f t="shared" si="32"/>
        <v>1067.6500000000001</v>
      </c>
      <c r="C372" s="10">
        <f t="shared" si="33"/>
        <v>15.57</v>
      </c>
      <c r="D372" s="10">
        <f t="shared" si="35"/>
        <v>1052.0800000000002</v>
      </c>
      <c r="E372" s="10">
        <f t="shared" si="36"/>
        <v>2115.6300000000474</v>
      </c>
    </row>
    <row r="373" spans="1:5">
      <c r="A373" s="17">
        <f t="shared" si="34"/>
        <v>50086</v>
      </c>
      <c r="B373" s="10">
        <f t="shared" si="32"/>
        <v>1067.6500000000001</v>
      </c>
      <c r="C373" s="10">
        <f t="shared" si="33"/>
        <v>10.4</v>
      </c>
      <c r="D373" s="10">
        <f t="shared" si="35"/>
        <v>1057.25</v>
      </c>
      <c r="E373" s="10">
        <f t="shared" si="36"/>
        <v>1058.3800000000474</v>
      </c>
    </row>
    <row r="374" spans="1:5">
      <c r="A374" s="17">
        <f t="shared" si="34"/>
        <v>50114</v>
      </c>
      <c r="B374" s="10">
        <f t="shared" si="32"/>
        <v>1067.6500000000001</v>
      </c>
      <c r="C374" s="10">
        <f t="shared" si="33"/>
        <v>5.2</v>
      </c>
      <c r="D374" s="10">
        <f t="shared" si="35"/>
        <v>1062.45</v>
      </c>
      <c r="E374" s="10">
        <f t="shared" si="36"/>
        <v>-4.0699999999526426</v>
      </c>
    </row>
    <row r="375" spans="1:5">
      <c r="A375" s="1"/>
      <c r="B375" s="2"/>
      <c r="C375" s="2"/>
      <c r="D375" s="2"/>
      <c r="E375" s="2"/>
    </row>
    <row r="376" spans="1:5">
      <c r="A376" s="1"/>
      <c r="B376" s="2"/>
      <c r="C376" s="2"/>
      <c r="D376" s="2"/>
      <c r="E376" s="2"/>
    </row>
    <row r="377" spans="1:5">
      <c r="A377" s="1"/>
      <c r="B377" s="2"/>
      <c r="C377" s="2"/>
      <c r="D377" s="2"/>
      <c r="E377" s="2"/>
    </row>
    <row r="378" spans="1:5">
      <c r="A378" s="1"/>
      <c r="B378" s="2"/>
      <c r="C378" s="2"/>
      <c r="D378" s="2"/>
      <c r="E378" s="2"/>
    </row>
    <row r="379" spans="1:5">
      <c r="A379" s="1"/>
      <c r="B379" s="2"/>
      <c r="C379" s="2"/>
      <c r="D379" s="2"/>
      <c r="E379" s="2"/>
    </row>
    <row r="380" spans="1:5">
      <c r="A380" s="1"/>
      <c r="B380" s="2"/>
      <c r="C380" s="2"/>
      <c r="D380" s="2"/>
      <c r="E380" s="2"/>
    </row>
    <row r="381" spans="1:5">
      <c r="A381" s="1"/>
      <c r="B381" s="2"/>
      <c r="C381" s="2"/>
      <c r="D381" s="2"/>
      <c r="E381" s="2"/>
    </row>
    <row r="382" spans="1:5">
      <c r="A382" s="1"/>
      <c r="B382" s="2"/>
      <c r="C382" s="2"/>
      <c r="D382" s="2"/>
      <c r="E382" s="2"/>
    </row>
    <row r="383" spans="1:5">
      <c r="A383" s="1"/>
      <c r="B383" s="2"/>
      <c r="C383" s="2"/>
      <c r="D383" s="2"/>
      <c r="E383" s="2"/>
    </row>
    <row r="384" spans="1:5">
      <c r="A384" s="1"/>
      <c r="B384" s="2"/>
      <c r="C384" s="2"/>
      <c r="D384" s="2"/>
      <c r="E384" s="2"/>
    </row>
    <row r="385" spans="1:5">
      <c r="A385" s="1"/>
      <c r="B385" s="2"/>
      <c r="C385" s="2"/>
      <c r="D385" s="2"/>
      <c r="E385" s="2"/>
    </row>
    <row r="386" spans="1:5">
      <c r="A386" s="1"/>
      <c r="B386" s="2"/>
      <c r="C386" s="2"/>
      <c r="D386" s="2"/>
      <c r="E386" s="2"/>
    </row>
    <row r="387" spans="1:5">
      <c r="A387" s="1"/>
      <c r="B387" s="2"/>
      <c r="C387" s="2"/>
      <c r="D387" s="2"/>
      <c r="E387" s="2"/>
    </row>
    <row r="388" spans="1:5">
      <c r="A388" s="1"/>
      <c r="B388" s="2"/>
      <c r="C388" s="2"/>
      <c r="D388" s="2"/>
      <c r="E388" s="2"/>
    </row>
    <row r="389" spans="1:5">
      <c r="A389" s="1"/>
      <c r="B389" s="2"/>
      <c r="C389" s="2"/>
      <c r="D389" s="2"/>
      <c r="E389" s="2"/>
    </row>
    <row r="390" spans="1:5">
      <c r="A390" s="1"/>
      <c r="B390" s="2"/>
      <c r="C390" s="2"/>
      <c r="D390" s="2"/>
      <c r="E390" s="2"/>
    </row>
    <row r="391" spans="1:5">
      <c r="A391" s="1"/>
      <c r="B391" s="2"/>
      <c r="C391" s="2"/>
      <c r="D391" s="2"/>
      <c r="E391" s="2"/>
    </row>
    <row r="392" spans="1:5">
      <c r="A392" s="1"/>
      <c r="B392" s="2"/>
      <c r="C392" s="2"/>
      <c r="D392" s="2"/>
      <c r="E392" s="2"/>
    </row>
    <row r="393" spans="1:5">
      <c r="A393" s="1"/>
      <c r="B393" s="2"/>
      <c r="C393" s="2"/>
      <c r="D393" s="2"/>
      <c r="E393" s="2"/>
    </row>
    <row r="394" spans="1:5">
      <c r="A394" s="1"/>
      <c r="B394" s="2"/>
      <c r="C394" s="2"/>
      <c r="D394" s="2"/>
      <c r="E394" s="2"/>
    </row>
    <row r="395" spans="1:5">
      <c r="A395" s="1"/>
      <c r="B395" s="2"/>
      <c r="C395" s="2"/>
      <c r="D395" s="2"/>
      <c r="E395" s="2"/>
    </row>
    <row r="396" spans="1:5">
      <c r="A396" s="1"/>
      <c r="B396" s="2"/>
      <c r="C396" s="2"/>
      <c r="D396" s="2"/>
      <c r="E396" s="2"/>
    </row>
    <row r="397" spans="1:5">
      <c r="A397" s="1"/>
      <c r="B397" s="2"/>
      <c r="C397" s="2"/>
      <c r="D397" s="2"/>
      <c r="E397" s="2"/>
    </row>
    <row r="398" spans="1:5">
      <c r="A398" s="1"/>
      <c r="B398" s="2"/>
      <c r="C398" s="2"/>
      <c r="D398" s="2"/>
      <c r="E398" s="2"/>
    </row>
    <row r="399" spans="1:5">
      <c r="A399" s="1"/>
      <c r="B399" s="2"/>
      <c r="C399" s="2"/>
      <c r="D399" s="2"/>
      <c r="E399" s="2"/>
    </row>
    <row r="400" spans="1:5">
      <c r="A400" s="1"/>
      <c r="B400" s="2"/>
      <c r="C400" s="2"/>
      <c r="D400" s="2"/>
      <c r="E400" s="2"/>
    </row>
  </sheetData>
  <mergeCells count="1">
    <mergeCell ref="A2:B2"/>
  </mergeCells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G400"/>
  <sheetViews>
    <sheetView showGridLines="0" workbookViewId="0">
      <selection activeCell="F19" sqref="F19"/>
    </sheetView>
  </sheetViews>
  <sheetFormatPr defaultRowHeight="15"/>
  <cols>
    <col min="1" max="1" width="20.5703125" customWidth="1"/>
    <col min="2" max="2" width="29.42578125" customWidth="1"/>
    <col min="3" max="3" width="14.5703125" bestFit="1" customWidth="1"/>
    <col min="4" max="4" width="19.5703125" customWidth="1"/>
    <col min="5" max="5" width="11.85546875" bestFit="1" customWidth="1"/>
    <col min="6" max="6" width="14.7109375" customWidth="1"/>
    <col min="7" max="7" width="12.5703125" bestFit="1" customWidth="1"/>
  </cols>
  <sheetData>
    <row r="1" spans="1:7" ht="21">
      <c r="A1" s="57" t="s">
        <v>0</v>
      </c>
    </row>
    <row r="2" spans="1:7" ht="31.5" customHeight="1">
      <c r="A2" s="58" t="s">
        <v>13</v>
      </c>
      <c r="B2" s="55"/>
      <c r="E2" s="6"/>
    </row>
    <row r="3" spans="1:7">
      <c r="A3" s="48" t="s">
        <v>1</v>
      </c>
      <c r="B3" s="50">
        <v>225000</v>
      </c>
    </row>
    <row r="4" spans="1:7">
      <c r="A4" s="48" t="s">
        <v>14</v>
      </c>
      <c r="B4" s="9">
        <f>Purchase_Price*0.2</f>
        <v>45000</v>
      </c>
    </row>
    <row r="5" spans="1:7">
      <c r="A5" s="48" t="s">
        <v>2</v>
      </c>
      <c r="B5" s="10">
        <f>Purchase_Price-Down_Payment</f>
        <v>180000</v>
      </c>
    </row>
    <row r="6" spans="1:7">
      <c r="A6" s="8"/>
      <c r="B6" s="8"/>
    </row>
    <row r="7" spans="1:7">
      <c r="A7" s="48" t="s">
        <v>15</v>
      </c>
      <c r="B7" s="11">
        <v>5.8999999999999997E-2</v>
      </c>
    </row>
    <row r="8" spans="1:7">
      <c r="A8" s="48" t="s">
        <v>4</v>
      </c>
      <c r="B8" s="12">
        <v>10</v>
      </c>
    </row>
    <row r="9" spans="1:7">
      <c r="A9" s="48" t="s">
        <v>16</v>
      </c>
      <c r="B9" s="49">
        <f>-ROUND(PMT(Stopa/12,Term*12,Amount_Financed),2)</f>
        <v>1989.34</v>
      </c>
    </row>
    <row r="10" spans="1:7">
      <c r="A10" s="48" t="s">
        <v>6</v>
      </c>
      <c r="B10" s="14">
        <v>39156</v>
      </c>
    </row>
    <row r="12" spans="1:7">
      <c r="A12" s="59" t="s">
        <v>7</v>
      </c>
      <c r="B12" s="59" t="s">
        <v>17</v>
      </c>
      <c r="C12" s="59" t="s">
        <v>8</v>
      </c>
      <c r="D12" s="59" t="s">
        <v>18</v>
      </c>
      <c r="E12" s="59" t="s">
        <v>9</v>
      </c>
      <c r="F12" s="15" t="s">
        <v>10</v>
      </c>
      <c r="G12" s="15" t="s">
        <v>11</v>
      </c>
    </row>
    <row r="13" spans="1:7">
      <c r="A13" s="16" t="s">
        <v>12</v>
      </c>
      <c r="B13" s="19"/>
      <c r="C13" s="51">
        <f>SUMIF($G15:$G374,"&gt;=0",C15:C374)</f>
        <v>224247.83999999971</v>
      </c>
      <c r="D13" s="51">
        <f>SUMIF($G15:$G374,"&gt;=0",D15:D374)</f>
        <v>500</v>
      </c>
      <c r="E13" s="51">
        <f t="shared" ref="E13:F13" si="0">SUMIF($G15:$G374,"&gt;=0",E15:E374)</f>
        <v>44747.839999999975</v>
      </c>
      <c r="F13" s="51">
        <f t="shared" si="0"/>
        <v>180000.00000000006</v>
      </c>
      <c r="G13" s="16"/>
    </row>
    <row r="14" spans="1:7">
      <c r="A14" s="17">
        <f>Data_pożyczki</f>
        <v>39156</v>
      </c>
      <c r="B14" s="8"/>
      <c r="C14" s="13"/>
      <c r="D14" s="13"/>
      <c r="E14" s="8"/>
      <c r="F14" s="8"/>
      <c r="G14" s="52">
        <f>Amount_Financed</f>
        <v>180000</v>
      </c>
    </row>
    <row r="15" spans="1:7">
      <c r="A15" s="14">
        <f>DATE(YEAR(Data_pożyczki),MONTH(Data_pożyczki)+ROW()-14,DAY(Data_pożyczki))</f>
        <v>39187</v>
      </c>
      <c r="B15" s="11">
        <f>Stopa</f>
        <v>5.8999999999999997E-2</v>
      </c>
      <c r="C15" s="20">
        <f>IF(G14+E15-Płatność_miesięczna-D15&lt;5,G14+E15-D15,Płatność_miesięczna)</f>
        <v>1989.34</v>
      </c>
      <c r="D15" s="9"/>
      <c r="E15" s="10">
        <f>ROUND(G14*B15*(A15-A14)/365,2)</f>
        <v>901.97</v>
      </c>
      <c r="F15" s="10">
        <f>C15+D15-E15</f>
        <v>1087.3699999999999</v>
      </c>
      <c r="G15" s="10">
        <f>G14-F15</f>
        <v>178912.63</v>
      </c>
    </row>
    <row r="16" spans="1:7">
      <c r="A16" s="14">
        <f t="shared" ref="A15:A78" si="1">DATE(YEAR(Data_pożyczki),MONTH(Data_pożyczki)+ROW()-14,DAY(Data_pożyczki))</f>
        <v>39217</v>
      </c>
      <c r="B16" s="11">
        <f>B15</f>
        <v>5.8999999999999997E-2</v>
      </c>
      <c r="C16" s="20">
        <f t="shared" ref="C15:C78" si="2">IF(G15+E16-Płatność_miesięczna-D16&lt;5,G15+E16-D16,Płatność_miesięczna)</f>
        <v>1989.34</v>
      </c>
      <c r="D16" s="9"/>
      <c r="E16" s="10">
        <f t="shared" ref="E16:E79" si="3">ROUND(G15*B16*(A16-A15)/365,2)</f>
        <v>867.6</v>
      </c>
      <c r="F16" s="10">
        <f t="shared" ref="F16:F79" si="4">C16+D16-E16</f>
        <v>1121.7399999999998</v>
      </c>
      <c r="G16" s="10">
        <f t="shared" ref="G16:G79" si="5">G15-F16</f>
        <v>177790.89</v>
      </c>
    </row>
    <row r="17" spans="1:7">
      <c r="A17" s="14">
        <v>39258</v>
      </c>
      <c r="B17" s="11">
        <f t="shared" ref="B17:B80" si="6">B16</f>
        <v>5.8999999999999997E-2</v>
      </c>
      <c r="C17" s="20">
        <f t="shared" si="2"/>
        <v>1989.34</v>
      </c>
      <c r="D17" s="9"/>
      <c r="E17" s="10">
        <f t="shared" si="3"/>
        <v>1178.29</v>
      </c>
      <c r="F17" s="10">
        <f t="shared" si="4"/>
        <v>811.05</v>
      </c>
      <c r="G17" s="10">
        <f t="shared" si="5"/>
        <v>176979.84000000003</v>
      </c>
    </row>
    <row r="18" spans="1:7">
      <c r="A18" s="14">
        <f t="shared" si="1"/>
        <v>39278</v>
      </c>
      <c r="B18" s="11">
        <f t="shared" si="6"/>
        <v>5.8999999999999997E-2</v>
      </c>
      <c r="C18" s="20">
        <f t="shared" si="2"/>
        <v>1989.34</v>
      </c>
      <c r="D18" s="9"/>
      <c r="E18" s="10">
        <f t="shared" si="3"/>
        <v>572.15</v>
      </c>
      <c r="F18" s="10">
        <f t="shared" si="4"/>
        <v>1417.19</v>
      </c>
      <c r="G18" s="10">
        <f t="shared" si="5"/>
        <v>175562.65000000002</v>
      </c>
    </row>
    <row r="19" spans="1:7">
      <c r="A19" s="14">
        <f t="shared" si="1"/>
        <v>39309</v>
      </c>
      <c r="B19" s="11">
        <v>4.8000000000000001E-2</v>
      </c>
      <c r="C19" s="20">
        <f t="shared" si="2"/>
        <v>1989.34</v>
      </c>
      <c r="D19" s="9"/>
      <c r="E19" s="10">
        <f t="shared" si="3"/>
        <v>715.72</v>
      </c>
      <c r="F19" s="10">
        <f t="shared" si="4"/>
        <v>1273.6199999999999</v>
      </c>
      <c r="G19" s="10">
        <f t="shared" si="5"/>
        <v>174289.03000000003</v>
      </c>
    </row>
    <row r="20" spans="1:7">
      <c r="A20" s="14">
        <f t="shared" si="1"/>
        <v>39340</v>
      </c>
      <c r="B20" s="11">
        <f t="shared" si="6"/>
        <v>4.8000000000000001E-2</v>
      </c>
      <c r="C20" s="20">
        <f t="shared" si="2"/>
        <v>1989.34</v>
      </c>
      <c r="D20" s="9">
        <v>500</v>
      </c>
      <c r="E20" s="10">
        <f t="shared" si="3"/>
        <v>710.53</v>
      </c>
      <c r="F20" s="10">
        <f t="shared" si="4"/>
        <v>1778.8100000000002</v>
      </c>
      <c r="G20" s="10">
        <f t="shared" si="5"/>
        <v>172510.22000000003</v>
      </c>
    </row>
    <row r="21" spans="1:7">
      <c r="A21" s="14">
        <f t="shared" si="1"/>
        <v>39370</v>
      </c>
      <c r="B21" s="11">
        <f t="shared" si="6"/>
        <v>4.8000000000000001E-2</v>
      </c>
      <c r="C21" s="20">
        <f t="shared" si="2"/>
        <v>1989.34</v>
      </c>
      <c r="D21" s="9"/>
      <c r="E21" s="10">
        <f t="shared" si="3"/>
        <v>680.59</v>
      </c>
      <c r="F21" s="10">
        <f t="shared" si="4"/>
        <v>1308.75</v>
      </c>
      <c r="G21" s="10">
        <f t="shared" si="5"/>
        <v>171201.47000000003</v>
      </c>
    </row>
    <row r="22" spans="1:7" hidden="1">
      <c r="A22" s="14">
        <f t="shared" si="1"/>
        <v>39401</v>
      </c>
      <c r="B22" s="11">
        <f t="shared" si="6"/>
        <v>4.8000000000000001E-2</v>
      </c>
      <c r="C22" s="20">
        <f t="shared" si="2"/>
        <v>1989.34</v>
      </c>
      <c r="D22" s="9"/>
      <c r="E22" s="10">
        <f t="shared" si="3"/>
        <v>697.94</v>
      </c>
      <c r="F22" s="10">
        <f t="shared" si="4"/>
        <v>1291.3999999999999</v>
      </c>
      <c r="G22" s="10">
        <f t="shared" si="5"/>
        <v>169910.07000000004</v>
      </c>
    </row>
    <row r="23" spans="1:7" hidden="1">
      <c r="A23" s="14">
        <f t="shared" si="1"/>
        <v>39431</v>
      </c>
      <c r="B23" s="11">
        <f t="shared" si="6"/>
        <v>4.8000000000000001E-2</v>
      </c>
      <c r="C23" s="20">
        <f t="shared" si="2"/>
        <v>1989.34</v>
      </c>
      <c r="D23" s="9"/>
      <c r="E23" s="10">
        <f t="shared" si="3"/>
        <v>670.33</v>
      </c>
      <c r="F23" s="10">
        <f t="shared" si="4"/>
        <v>1319.0099999999998</v>
      </c>
      <c r="G23" s="10">
        <f t="shared" si="5"/>
        <v>168591.06000000003</v>
      </c>
    </row>
    <row r="24" spans="1:7" hidden="1">
      <c r="A24" s="14">
        <f t="shared" si="1"/>
        <v>39462</v>
      </c>
      <c r="B24" s="11">
        <f t="shared" si="6"/>
        <v>4.8000000000000001E-2</v>
      </c>
      <c r="C24" s="20">
        <f t="shared" si="2"/>
        <v>1989.34</v>
      </c>
      <c r="D24" s="9"/>
      <c r="E24" s="10">
        <f t="shared" si="3"/>
        <v>687.3</v>
      </c>
      <c r="F24" s="10">
        <f t="shared" si="4"/>
        <v>1302.04</v>
      </c>
      <c r="G24" s="10">
        <f t="shared" si="5"/>
        <v>167289.02000000002</v>
      </c>
    </row>
    <row r="25" spans="1:7" hidden="1">
      <c r="A25" s="14">
        <f t="shared" si="1"/>
        <v>39493</v>
      </c>
      <c r="B25" s="11">
        <f t="shared" si="6"/>
        <v>4.8000000000000001E-2</v>
      </c>
      <c r="C25" s="20">
        <f t="shared" si="2"/>
        <v>1989.34</v>
      </c>
      <c r="D25" s="9"/>
      <c r="E25" s="10">
        <f t="shared" si="3"/>
        <v>681.99</v>
      </c>
      <c r="F25" s="10">
        <f t="shared" si="4"/>
        <v>1307.3499999999999</v>
      </c>
      <c r="G25" s="10">
        <f t="shared" si="5"/>
        <v>165981.67000000001</v>
      </c>
    </row>
    <row r="26" spans="1:7" hidden="1">
      <c r="A26" s="14">
        <f t="shared" si="1"/>
        <v>39522</v>
      </c>
      <c r="B26" s="11">
        <f t="shared" si="6"/>
        <v>4.8000000000000001E-2</v>
      </c>
      <c r="C26" s="20">
        <f t="shared" si="2"/>
        <v>1989.34</v>
      </c>
      <c r="D26" s="9"/>
      <c r="E26" s="10">
        <f t="shared" si="3"/>
        <v>633</v>
      </c>
      <c r="F26" s="10">
        <f t="shared" si="4"/>
        <v>1356.34</v>
      </c>
      <c r="G26" s="10">
        <f t="shared" si="5"/>
        <v>164625.33000000002</v>
      </c>
    </row>
    <row r="27" spans="1:7" hidden="1">
      <c r="A27" s="14">
        <f t="shared" si="1"/>
        <v>39553</v>
      </c>
      <c r="B27" s="11">
        <f t="shared" si="6"/>
        <v>4.8000000000000001E-2</v>
      </c>
      <c r="C27" s="20">
        <f t="shared" si="2"/>
        <v>1989.34</v>
      </c>
      <c r="D27" s="9"/>
      <c r="E27" s="10">
        <f t="shared" si="3"/>
        <v>671.13</v>
      </c>
      <c r="F27" s="10">
        <f t="shared" si="4"/>
        <v>1318.21</v>
      </c>
      <c r="G27" s="10">
        <f t="shared" si="5"/>
        <v>163307.12000000002</v>
      </c>
    </row>
    <row r="28" spans="1:7" hidden="1">
      <c r="A28" s="14">
        <f t="shared" si="1"/>
        <v>39583</v>
      </c>
      <c r="B28" s="11">
        <f t="shared" si="6"/>
        <v>4.8000000000000001E-2</v>
      </c>
      <c r="C28" s="20">
        <f t="shared" si="2"/>
        <v>1989.34</v>
      </c>
      <c r="D28" s="9"/>
      <c r="E28" s="10">
        <f t="shared" si="3"/>
        <v>644.28</v>
      </c>
      <c r="F28" s="10">
        <f t="shared" si="4"/>
        <v>1345.06</v>
      </c>
      <c r="G28" s="10">
        <f t="shared" si="5"/>
        <v>161962.06000000003</v>
      </c>
    </row>
    <row r="29" spans="1:7" hidden="1">
      <c r="A29" s="14">
        <f t="shared" si="1"/>
        <v>39614</v>
      </c>
      <c r="B29" s="11">
        <f t="shared" si="6"/>
        <v>4.8000000000000001E-2</v>
      </c>
      <c r="C29" s="20">
        <f t="shared" si="2"/>
        <v>1989.34</v>
      </c>
      <c r="D29" s="9"/>
      <c r="E29" s="10">
        <f t="shared" si="3"/>
        <v>660.27</v>
      </c>
      <c r="F29" s="10">
        <f t="shared" si="4"/>
        <v>1329.07</v>
      </c>
      <c r="G29" s="10">
        <f t="shared" si="5"/>
        <v>160632.99000000002</v>
      </c>
    </row>
    <row r="30" spans="1:7" hidden="1">
      <c r="A30" s="14">
        <f t="shared" si="1"/>
        <v>39644</v>
      </c>
      <c r="B30" s="11">
        <f t="shared" si="6"/>
        <v>4.8000000000000001E-2</v>
      </c>
      <c r="C30" s="20">
        <f t="shared" si="2"/>
        <v>1989.34</v>
      </c>
      <c r="D30" s="9"/>
      <c r="E30" s="10">
        <f t="shared" si="3"/>
        <v>633.73</v>
      </c>
      <c r="F30" s="10">
        <f t="shared" si="4"/>
        <v>1355.61</v>
      </c>
      <c r="G30" s="10">
        <f t="shared" si="5"/>
        <v>159277.38000000003</v>
      </c>
    </row>
    <row r="31" spans="1:7" hidden="1">
      <c r="A31" s="14">
        <f t="shared" si="1"/>
        <v>39675</v>
      </c>
      <c r="B31" s="11">
        <f t="shared" si="6"/>
        <v>4.8000000000000001E-2</v>
      </c>
      <c r="C31" s="20">
        <f t="shared" si="2"/>
        <v>1989.34</v>
      </c>
      <c r="D31" s="9"/>
      <c r="E31" s="10">
        <f t="shared" si="3"/>
        <v>649.33000000000004</v>
      </c>
      <c r="F31" s="10">
        <f t="shared" si="4"/>
        <v>1340.0099999999998</v>
      </c>
      <c r="G31" s="10">
        <f t="shared" si="5"/>
        <v>157937.37000000002</v>
      </c>
    </row>
    <row r="32" spans="1:7" hidden="1">
      <c r="A32" s="14">
        <f t="shared" si="1"/>
        <v>39706</v>
      </c>
      <c r="B32" s="11">
        <f t="shared" si="6"/>
        <v>4.8000000000000001E-2</v>
      </c>
      <c r="C32" s="20">
        <f t="shared" si="2"/>
        <v>1989.34</v>
      </c>
      <c r="D32" s="9"/>
      <c r="E32" s="10">
        <f t="shared" si="3"/>
        <v>643.87</v>
      </c>
      <c r="F32" s="10">
        <f t="shared" si="4"/>
        <v>1345.4699999999998</v>
      </c>
      <c r="G32" s="10">
        <f t="shared" si="5"/>
        <v>156591.90000000002</v>
      </c>
    </row>
    <row r="33" spans="1:7" hidden="1">
      <c r="A33" s="14">
        <f t="shared" si="1"/>
        <v>39736</v>
      </c>
      <c r="B33" s="11">
        <f t="shared" si="6"/>
        <v>4.8000000000000001E-2</v>
      </c>
      <c r="C33" s="20">
        <f t="shared" si="2"/>
        <v>1989.34</v>
      </c>
      <c r="D33" s="9"/>
      <c r="E33" s="10">
        <f t="shared" si="3"/>
        <v>617.79</v>
      </c>
      <c r="F33" s="10">
        <f t="shared" si="4"/>
        <v>1371.55</v>
      </c>
      <c r="G33" s="10">
        <f t="shared" si="5"/>
        <v>155220.35000000003</v>
      </c>
    </row>
    <row r="34" spans="1:7" hidden="1">
      <c r="A34" s="14">
        <f t="shared" si="1"/>
        <v>39767</v>
      </c>
      <c r="B34" s="11">
        <f t="shared" si="6"/>
        <v>4.8000000000000001E-2</v>
      </c>
      <c r="C34" s="20">
        <f t="shared" si="2"/>
        <v>1989.34</v>
      </c>
      <c r="D34" s="9"/>
      <c r="E34" s="10">
        <f t="shared" si="3"/>
        <v>632.79</v>
      </c>
      <c r="F34" s="10">
        <f t="shared" si="4"/>
        <v>1356.55</v>
      </c>
      <c r="G34" s="10">
        <f t="shared" si="5"/>
        <v>153863.80000000005</v>
      </c>
    </row>
    <row r="35" spans="1:7" hidden="1">
      <c r="A35" s="14">
        <f t="shared" si="1"/>
        <v>39797</v>
      </c>
      <c r="B35" s="11">
        <f t="shared" si="6"/>
        <v>4.8000000000000001E-2</v>
      </c>
      <c r="C35" s="20">
        <f t="shared" si="2"/>
        <v>1989.34</v>
      </c>
      <c r="D35" s="9"/>
      <c r="E35" s="10">
        <f t="shared" si="3"/>
        <v>607.02</v>
      </c>
      <c r="F35" s="10">
        <f t="shared" si="4"/>
        <v>1382.32</v>
      </c>
      <c r="G35" s="10">
        <f t="shared" si="5"/>
        <v>152481.48000000004</v>
      </c>
    </row>
    <row r="36" spans="1:7" hidden="1">
      <c r="A36" s="14">
        <f t="shared" si="1"/>
        <v>39828</v>
      </c>
      <c r="B36" s="11">
        <f t="shared" si="6"/>
        <v>4.8000000000000001E-2</v>
      </c>
      <c r="C36" s="20">
        <f t="shared" si="2"/>
        <v>1989.34</v>
      </c>
      <c r="D36" s="9"/>
      <c r="E36" s="10">
        <f t="shared" si="3"/>
        <v>621.62</v>
      </c>
      <c r="F36" s="10">
        <f t="shared" si="4"/>
        <v>1367.7199999999998</v>
      </c>
      <c r="G36" s="10">
        <f t="shared" si="5"/>
        <v>151113.76000000004</v>
      </c>
    </row>
    <row r="37" spans="1:7" hidden="1">
      <c r="A37" s="14">
        <f t="shared" si="1"/>
        <v>39859</v>
      </c>
      <c r="B37" s="11">
        <f t="shared" si="6"/>
        <v>4.8000000000000001E-2</v>
      </c>
      <c r="C37" s="20">
        <f t="shared" si="2"/>
        <v>1989.34</v>
      </c>
      <c r="D37" s="9"/>
      <c r="E37" s="10">
        <f t="shared" si="3"/>
        <v>616.04999999999995</v>
      </c>
      <c r="F37" s="10">
        <f t="shared" si="4"/>
        <v>1373.29</v>
      </c>
      <c r="G37" s="10">
        <f t="shared" si="5"/>
        <v>149740.47000000003</v>
      </c>
    </row>
    <row r="38" spans="1:7" hidden="1">
      <c r="A38" s="14">
        <f t="shared" si="1"/>
        <v>39887</v>
      </c>
      <c r="B38" s="11">
        <f t="shared" si="6"/>
        <v>4.8000000000000001E-2</v>
      </c>
      <c r="C38" s="20">
        <f t="shared" si="2"/>
        <v>1989.34</v>
      </c>
      <c r="D38" s="9"/>
      <c r="E38" s="10">
        <f t="shared" si="3"/>
        <v>551.37</v>
      </c>
      <c r="F38" s="10">
        <f t="shared" si="4"/>
        <v>1437.9699999999998</v>
      </c>
      <c r="G38" s="10">
        <f t="shared" si="5"/>
        <v>148302.50000000003</v>
      </c>
    </row>
    <row r="39" spans="1:7" hidden="1">
      <c r="A39" s="14">
        <f t="shared" si="1"/>
        <v>39918</v>
      </c>
      <c r="B39" s="11">
        <f t="shared" si="6"/>
        <v>4.8000000000000001E-2</v>
      </c>
      <c r="C39" s="20">
        <f t="shared" si="2"/>
        <v>1989.34</v>
      </c>
      <c r="D39" s="9"/>
      <c r="E39" s="10">
        <f t="shared" si="3"/>
        <v>604.59</v>
      </c>
      <c r="F39" s="10">
        <f t="shared" si="4"/>
        <v>1384.75</v>
      </c>
      <c r="G39" s="10">
        <f t="shared" si="5"/>
        <v>146917.75000000003</v>
      </c>
    </row>
    <row r="40" spans="1:7" hidden="1">
      <c r="A40" s="14">
        <f t="shared" si="1"/>
        <v>39948</v>
      </c>
      <c r="B40" s="11">
        <f t="shared" si="6"/>
        <v>4.8000000000000001E-2</v>
      </c>
      <c r="C40" s="20">
        <f t="shared" si="2"/>
        <v>1989.34</v>
      </c>
      <c r="D40" s="9"/>
      <c r="E40" s="10">
        <f t="shared" si="3"/>
        <v>579.62</v>
      </c>
      <c r="F40" s="10">
        <f t="shared" si="4"/>
        <v>1409.7199999999998</v>
      </c>
      <c r="G40" s="10">
        <f t="shared" si="5"/>
        <v>145508.03000000003</v>
      </c>
    </row>
    <row r="41" spans="1:7" hidden="1">
      <c r="A41" s="14">
        <f t="shared" si="1"/>
        <v>39979</v>
      </c>
      <c r="B41" s="11">
        <f t="shared" si="6"/>
        <v>4.8000000000000001E-2</v>
      </c>
      <c r="C41" s="20">
        <f t="shared" si="2"/>
        <v>1989.34</v>
      </c>
      <c r="D41" s="9"/>
      <c r="E41" s="10">
        <f t="shared" si="3"/>
        <v>593.19000000000005</v>
      </c>
      <c r="F41" s="10">
        <f t="shared" si="4"/>
        <v>1396.1499999999999</v>
      </c>
      <c r="G41" s="10">
        <f t="shared" si="5"/>
        <v>144111.88000000003</v>
      </c>
    </row>
    <row r="42" spans="1:7" hidden="1">
      <c r="A42" s="14">
        <f t="shared" si="1"/>
        <v>40009</v>
      </c>
      <c r="B42" s="11">
        <f t="shared" si="6"/>
        <v>4.8000000000000001E-2</v>
      </c>
      <c r="C42" s="20">
        <f t="shared" si="2"/>
        <v>1989.34</v>
      </c>
      <c r="D42" s="9"/>
      <c r="E42" s="10">
        <f t="shared" si="3"/>
        <v>568.54999999999995</v>
      </c>
      <c r="F42" s="10">
        <f t="shared" si="4"/>
        <v>1420.79</v>
      </c>
      <c r="G42" s="10">
        <f t="shared" si="5"/>
        <v>142691.09000000003</v>
      </c>
    </row>
    <row r="43" spans="1:7" hidden="1">
      <c r="A43" s="14">
        <f t="shared" si="1"/>
        <v>40040</v>
      </c>
      <c r="B43" s="11">
        <f t="shared" si="6"/>
        <v>4.8000000000000001E-2</v>
      </c>
      <c r="C43" s="20">
        <f t="shared" si="2"/>
        <v>1989.34</v>
      </c>
      <c r="D43" s="9"/>
      <c r="E43" s="10">
        <f t="shared" si="3"/>
        <v>581.71</v>
      </c>
      <c r="F43" s="10">
        <f t="shared" si="4"/>
        <v>1407.6299999999999</v>
      </c>
      <c r="G43" s="10">
        <f t="shared" si="5"/>
        <v>141283.46000000002</v>
      </c>
    </row>
    <row r="44" spans="1:7" hidden="1">
      <c r="A44" s="14">
        <f t="shared" si="1"/>
        <v>40071</v>
      </c>
      <c r="B44" s="11">
        <f t="shared" si="6"/>
        <v>4.8000000000000001E-2</v>
      </c>
      <c r="C44" s="20">
        <f t="shared" si="2"/>
        <v>1989.34</v>
      </c>
      <c r="D44" s="9"/>
      <c r="E44" s="10">
        <f t="shared" si="3"/>
        <v>575.97</v>
      </c>
      <c r="F44" s="10">
        <f t="shared" si="4"/>
        <v>1413.37</v>
      </c>
      <c r="G44" s="10">
        <f t="shared" si="5"/>
        <v>139870.09000000003</v>
      </c>
    </row>
    <row r="45" spans="1:7" hidden="1">
      <c r="A45" s="14">
        <f t="shared" si="1"/>
        <v>40101</v>
      </c>
      <c r="B45" s="11">
        <f t="shared" si="6"/>
        <v>4.8000000000000001E-2</v>
      </c>
      <c r="C45" s="20">
        <f t="shared" si="2"/>
        <v>1989.34</v>
      </c>
      <c r="D45" s="9"/>
      <c r="E45" s="10">
        <f t="shared" si="3"/>
        <v>551.82000000000005</v>
      </c>
      <c r="F45" s="10">
        <f t="shared" si="4"/>
        <v>1437.52</v>
      </c>
      <c r="G45" s="10">
        <f t="shared" si="5"/>
        <v>138432.57000000004</v>
      </c>
    </row>
    <row r="46" spans="1:7" hidden="1">
      <c r="A46" s="14">
        <f t="shared" si="1"/>
        <v>40132</v>
      </c>
      <c r="B46" s="11">
        <f t="shared" si="6"/>
        <v>4.8000000000000001E-2</v>
      </c>
      <c r="C46" s="20">
        <f t="shared" si="2"/>
        <v>1989.34</v>
      </c>
      <c r="D46" s="9"/>
      <c r="E46" s="10">
        <f t="shared" si="3"/>
        <v>564.35</v>
      </c>
      <c r="F46" s="10">
        <f t="shared" si="4"/>
        <v>1424.9899999999998</v>
      </c>
      <c r="G46" s="10">
        <f t="shared" si="5"/>
        <v>137007.58000000005</v>
      </c>
    </row>
    <row r="47" spans="1:7" hidden="1">
      <c r="A47" s="14">
        <f t="shared" si="1"/>
        <v>40162</v>
      </c>
      <c r="B47" s="11">
        <f t="shared" si="6"/>
        <v>4.8000000000000001E-2</v>
      </c>
      <c r="C47" s="20">
        <f t="shared" si="2"/>
        <v>1989.34</v>
      </c>
      <c r="D47" s="9"/>
      <c r="E47" s="10">
        <f t="shared" si="3"/>
        <v>540.52</v>
      </c>
      <c r="F47" s="10">
        <f t="shared" si="4"/>
        <v>1448.82</v>
      </c>
      <c r="G47" s="10">
        <f t="shared" si="5"/>
        <v>135558.76000000004</v>
      </c>
    </row>
    <row r="48" spans="1:7" hidden="1">
      <c r="A48" s="14">
        <f t="shared" si="1"/>
        <v>40193</v>
      </c>
      <c r="B48" s="11">
        <f t="shared" si="6"/>
        <v>4.8000000000000001E-2</v>
      </c>
      <c r="C48" s="20">
        <f t="shared" si="2"/>
        <v>1989.34</v>
      </c>
      <c r="D48" s="9"/>
      <c r="E48" s="10">
        <f t="shared" si="3"/>
        <v>552.63</v>
      </c>
      <c r="F48" s="10">
        <f t="shared" si="4"/>
        <v>1436.71</v>
      </c>
      <c r="G48" s="10">
        <f t="shared" si="5"/>
        <v>134122.05000000005</v>
      </c>
    </row>
    <row r="49" spans="1:7" hidden="1">
      <c r="A49" s="14">
        <f t="shared" si="1"/>
        <v>40224</v>
      </c>
      <c r="B49" s="11">
        <f t="shared" si="6"/>
        <v>4.8000000000000001E-2</v>
      </c>
      <c r="C49" s="20">
        <f t="shared" si="2"/>
        <v>1989.34</v>
      </c>
      <c r="D49" s="9"/>
      <c r="E49" s="10">
        <f t="shared" si="3"/>
        <v>546.78</v>
      </c>
      <c r="F49" s="10">
        <f t="shared" si="4"/>
        <v>1442.56</v>
      </c>
      <c r="G49" s="10">
        <f t="shared" si="5"/>
        <v>132679.49000000005</v>
      </c>
    </row>
    <row r="50" spans="1:7" hidden="1">
      <c r="A50" s="14">
        <f t="shared" si="1"/>
        <v>40252</v>
      </c>
      <c r="B50" s="11">
        <f t="shared" si="6"/>
        <v>4.8000000000000001E-2</v>
      </c>
      <c r="C50" s="20">
        <f t="shared" si="2"/>
        <v>1989.34</v>
      </c>
      <c r="D50" s="9"/>
      <c r="E50" s="10">
        <f t="shared" si="3"/>
        <v>488.55</v>
      </c>
      <c r="F50" s="10">
        <f t="shared" si="4"/>
        <v>1500.79</v>
      </c>
      <c r="G50" s="10">
        <f t="shared" si="5"/>
        <v>131178.70000000004</v>
      </c>
    </row>
    <row r="51" spans="1:7" hidden="1">
      <c r="A51" s="14">
        <f t="shared" si="1"/>
        <v>40283</v>
      </c>
      <c r="B51" s="11">
        <f t="shared" si="6"/>
        <v>4.8000000000000001E-2</v>
      </c>
      <c r="C51" s="20">
        <f t="shared" si="2"/>
        <v>1989.34</v>
      </c>
      <c r="D51" s="9"/>
      <c r="E51" s="10">
        <f t="shared" si="3"/>
        <v>534.78</v>
      </c>
      <c r="F51" s="10">
        <f t="shared" si="4"/>
        <v>1454.56</v>
      </c>
      <c r="G51" s="10">
        <f t="shared" si="5"/>
        <v>129724.14000000004</v>
      </c>
    </row>
    <row r="52" spans="1:7" hidden="1">
      <c r="A52" s="14">
        <f t="shared" si="1"/>
        <v>40313</v>
      </c>
      <c r="B52" s="11">
        <f t="shared" si="6"/>
        <v>4.8000000000000001E-2</v>
      </c>
      <c r="C52" s="20">
        <f t="shared" si="2"/>
        <v>1989.34</v>
      </c>
      <c r="D52" s="9"/>
      <c r="E52" s="10">
        <f t="shared" si="3"/>
        <v>511.79</v>
      </c>
      <c r="F52" s="10">
        <f t="shared" si="4"/>
        <v>1477.55</v>
      </c>
      <c r="G52" s="10">
        <f t="shared" si="5"/>
        <v>128246.59000000004</v>
      </c>
    </row>
    <row r="53" spans="1:7" hidden="1">
      <c r="A53" s="14">
        <f t="shared" si="1"/>
        <v>40344</v>
      </c>
      <c r="B53" s="11">
        <f t="shared" si="6"/>
        <v>4.8000000000000001E-2</v>
      </c>
      <c r="C53" s="20">
        <f t="shared" si="2"/>
        <v>1989.34</v>
      </c>
      <c r="D53" s="9"/>
      <c r="E53" s="10">
        <f t="shared" si="3"/>
        <v>522.82000000000005</v>
      </c>
      <c r="F53" s="10">
        <f t="shared" si="4"/>
        <v>1466.52</v>
      </c>
      <c r="G53" s="10">
        <f t="shared" si="5"/>
        <v>126780.07000000004</v>
      </c>
    </row>
    <row r="54" spans="1:7" hidden="1">
      <c r="A54" s="14">
        <f t="shared" si="1"/>
        <v>40374</v>
      </c>
      <c r="B54" s="11">
        <f t="shared" si="6"/>
        <v>4.8000000000000001E-2</v>
      </c>
      <c r="C54" s="20">
        <f t="shared" si="2"/>
        <v>1989.34</v>
      </c>
      <c r="D54" s="9"/>
      <c r="E54" s="10">
        <f t="shared" si="3"/>
        <v>500.17</v>
      </c>
      <c r="F54" s="10">
        <f t="shared" si="4"/>
        <v>1489.1699999999998</v>
      </c>
      <c r="G54" s="10">
        <f t="shared" si="5"/>
        <v>125290.90000000004</v>
      </c>
    </row>
    <row r="55" spans="1:7" hidden="1">
      <c r="A55" s="14">
        <f t="shared" si="1"/>
        <v>40405</v>
      </c>
      <c r="B55" s="11">
        <f t="shared" si="6"/>
        <v>4.8000000000000001E-2</v>
      </c>
      <c r="C55" s="20">
        <f t="shared" si="2"/>
        <v>1989.34</v>
      </c>
      <c r="D55" s="9"/>
      <c r="E55" s="10">
        <f t="shared" si="3"/>
        <v>510.77</v>
      </c>
      <c r="F55" s="10">
        <f t="shared" si="4"/>
        <v>1478.57</v>
      </c>
      <c r="G55" s="10">
        <f t="shared" si="5"/>
        <v>123812.33000000003</v>
      </c>
    </row>
    <row r="56" spans="1:7" hidden="1">
      <c r="A56" s="14">
        <f t="shared" si="1"/>
        <v>40436</v>
      </c>
      <c r="B56" s="11">
        <f t="shared" si="6"/>
        <v>4.8000000000000001E-2</v>
      </c>
      <c r="C56" s="20">
        <f t="shared" si="2"/>
        <v>1989.34</v>
      </c>
      <c r="D56" s="9"/>
      <c r="E56" s="10">
        <f t="shared" si="3"/>
        <v>504.75</v>
      </c>
      <c r="F56" s="10">
        <f t="shared" si="4"/>
        <v>1484.59</v>
      </c>
      <c r="G56" s="10">
        <f t="shared" si="5"/>
        <v>122327.74000000003</v>
      </c>
    </row>
    <row r="57" spans="1:7" hidden="1">
      <c r="A57" s="14">
        <f t="shared" si="1"/>
        <v>40466</v>
      </c>
      <c r="B57" s="11">
        <f t="shared" si="6"/>
        <v>4.8000000000000001E-2</v>
      </c>
      <c r="C57" s="20">
        <f t="shared" si="2"/>
        <v>1989.34</v>
      </c>
      <c r="D57" s="9"/>
      <c r="E57" s="10">
        <f t="shared" si="3"/>
        <v>482.61</v>
      </c>
      <c r="F57" s="10">
        <f t="shared" si="4"/>
        <v>1506.73</v>
      </c>
      <c r="G57" s="10">
        <f t="shared" si="5"/>
        <v>120821.01000000004</v>
      </c>
    </row>
    <row r="58" spans="1:7" hidden="1">
      <c r="A58" s="14">
        <f t="shared" si="1"/>
        <v>40497</v>
      </c>
      <c r="B58" s="11">
        <f t="shared" si="6"/>
        <v>4.8000000000000001E-2</v>
      </c>
      <c r="C58" s="20">
        <f t="shared" si="2"/>
        <v>1989.34</v>
      </c>
      <c r="D58" s="9"/>
      <c r="E58" s="10">
        <f t="shared" si="3"/>
        <v>492.55</v>
      </c>
      <c r="F58" s="10">
        <f t="shared" si="4"/>
        <v>1496.79</v>
      </c>
      <c r="G58" s="10">
        <f t="shared" si="5"/>
        <v>119324.22000000004</v>
      </c>
    </row>
    <row r="59" spans="1:7" hidden="1">
      <c r="A59" s="14">
        <f t="shared" si="1"/>
        <v>40527</v>
      </c>
      <c r="B59" s="11">
        <f t="shared" si="6"/>
        <v>4.8000000000000001E-2</v>
      </c>
      <c r="C59" s="20">
        <f t="shared" si="2"/>
        <v>1989.34</v>
      </c>
      <c r="D59" s="9"/>
      <c r="E59" s="10">
        <f t="shared" si="3"/>
        <v>470.76</v>
      </c>
      <c r="F59" s="10">
        <f t="shared" si="4"/>
        <v>1518.58</v>
      </c>
      <c r="G59" s="10">
        <f t="shared" si="5"/>
        <v>117805.64000000004</v>
      </c>
    </row>
    <row r="60" spans="1:7" hidden="1">
      <c r="A60" s="14">
        <f t="shared" si="1"/>
        <v>40558</v>
      </c>
      <c r="B60" s="11">
        <f t="shared" si="6"/>
        <v>4.8000000000000001E-2</v>
      </c>
      <c r="C60" s="20">
        <f t="shared" si="2"/>
        <v>1989.34</v>
      </c>
      <c r="D60" s="9"/>
      <c r="E60" s="10">
        <f t="shared" si="3"/>
        <v>480.26</v>
      </c>
      <c r="F60" s="10">
        <f t="shared" si="4"/>
        <v>1509.08</v>
      </c>
      <c r="G60" s="10">
        <f t="shared" si="5"/>
        <v>116296.56000000004</v>
      </c>
    </row>
    <row r="61" spans="1:7" hidden="1">
      <c r="A61" s="14">
        <f t="shared" si="1"/>
        <v>40589</v>
      </c>
      <c r="B61" s="11">
        <f t="shared" si="6"/>
        <v>4.8000000000000001E-2</v>
      </c>
      <c r="C61" s="20">
        <f t="shared" si="2"/>
        <v>1989.34</v>
      </c>
      <c r="D61" s="9"/>
      <c r="E61" s="10">
        <f t="shared" si="3"/>
        <v>474.11</v>
      </c>
      <c r="F61" s="10">
        <f t="shared" si="4"/>
        <v>1515.23</v>
      </c>
      <c r="G61" s="10">
        <f t="shared" si="5"/>
        <v>114781.33000000005</v>
      </c>
    </row>
    <row r="62" spans="1:7" hidden="1">
      <c r="A62" s="14">
        <f t="shared" si="1"/>
        <v>40617</v>
      </c>
      <c r="B62" s="11">
        <f t="shared" si="6"/>
        <v>4.8000000000000001E-2</v>
      </c>
      <c r="C62" s="20">
        <f t="shared" si="2"/>
        <v>1989.34</v>
      </c>
      <c r="D62" s="9"/>
      <c r="E62" s="10">
        <f t="shared" si="3"/>
        <v>422.65</v>
      </c>
      <c r="F62" s="10">
        <f t="shared" si="4"/>
        <v>1566.69</v>
      </c>
      <c r="G62" s="10">
        <f t="shared" si="5"/>
        <v>113214.64000000004</v>
      </c>
    </row>
    <row r="63" spans="1:7" hidden="1">
      <c r="A63" s="14">
        <f t="shared" si="1"/>
        <v>40648</v>
      </c>
      <c r="B63" s="11">
        <f t="shared" si="6"/>
        <v>4.8000000000000001E-2</v>
      </c>
      <c r="C63" s="20">
        <f t="shared" si="2"/>
        <v>1989.34</v>
      </c>
      <c r="D63" s="9"/>
      <c r="E63" s="10">
        <f t="shared" si="3"/>
        <v>461.54</v>
      </c>
      <c r="F63" s="10">
        <f t="shared" si="4"/>
        <v>1527.8</v>
      </c>
      <c r="G63" s="10">
        <f t="shared" si="5"/>
        <v>111686.84000000004</v>
      </c>
    </row>
    <row r="64" spans="1:7" hidden="1">
      <c r="A64" s="14">
        <f t="shared" si="1"/>
        <v>40678</v>
      </c>
      <c r="B64" s="11">
        <f t="shared" si="6"/>
        <v>4.8000000000000001E-2</v>
      </c>
      <c r="C64" s="20">
        <f t="shared" si="2"/>
        <v>1989.34</v>
      </c>
      <c r="D64" s="9"/>
      <c r="E64" s="10">
        <f t="shared" si="3"/>
        <v>440.63</v>
      </c>
      <c r="F64" s="10">
        <f t="shared" si="4"/>
        <v>1548.71</v>
      </c>
      <c r="G64" s="10">
        <f t="shared" si="5"/>
        <v>110138.13000000003</v>
      </c>
    </row>
    <row r="65" spans="1:7" hidden="1">
      <c r="A65" s="14">
        <f t="shared" si="1"/>
        <v>40709</v>
      </c>
      <c r="B65" s="11">
        <f t="shared" si="6"/>
        <v>4.8000000000000001E-2</v>
      </c>
      <c r="C65" s="20">
        <f t="shared" si="2"/>
        <v>1989.34</v>
      </c>
      <c r="D65" s="9"/>
      <c r="E65" s="10">
        <f t="shared" si="3"/>
        <v>449</v>
      </c>
      <c r="F65" s="10">
        <f t="shared" si="4"/>
        <v>1540.34</v>
      </c>
      <c r="G65" s="10">
        <f t="shared" si="5"/>
        <v>108597.79000000004</v>
      </c>
    </row>
    <row r="66" spans="1:7" hidden="1">
      <c r="A66" s="14">
        <f t="shared" si="1"/>
        <v>40739</v>
      </c>
      <c r="B66" s="11">
        <f t="shared" si="6"/>
        <v>4.8000000000000001E-2</v>
      </c>
      <c r="C66" s="20">
        <f t="shared" si="2"/>
        <v>1989.34</v>
      </c>
      <c r="D66" s="9"/>
      <c r="E66" s="10">
        <f t="shared" si="3"/>
        <v>428.44</v>
      </c>
      <c r="F66" s="10">
        <f t="shared" si="4"/>
        <v>1560.8999999999999</v>
      </c>
      <c r="G66" s="10">
        <f t="shared" si="5"/>
        <v>107036.89000000004</v>
      </c>
    </row>
    <row r="67" spans="1:7" hidden="1">
      <c r="A67" s="14">
        <f t="shared" si="1"/>
        <v>40770</v>
      </c>
      <c r="B67" s="11">
        <f t="shared" si="6"/>
        <v>4.8000000000000001E-2</v>
      </c>
      <c r="C67" s="20">
        <f t="shared" si="2"/>
        <v>1989.34</v>
      </c>
      <c r="D67" s="9"/>
      <c r="E67" s="10">
        <f t="shared" si="3"/>
        <v>436.36</v>
      </c>
      <c r="F67" s="10">
        <f t="shared" si="4"/>
        <v>1552.98</v>
      </c>
      <c r="G67" s="10">
        <f t="shared" si="5"/>
        <v>105483.91000000005</v>
      </c>
    </row>
    <row r="68" spans="1:7" hidden="1">
      <c r="A68" s="14">
        <f t="shared" si="1"/>
        <v>40801</v>
      </c>
      <c r="B68" s="11">
        <f t="shared" si="6"/>
        <v>4.8000000000000001E-2</v>
      </c>
      <c r="C68" s="20">
        <f t="shared" si="2"/>
        <v>1989.34</v>
      </c>
      <c r="D68" s="9"/>
      <c r="E68" s="10">
        <f t="shared" si="3"/>
        <v>430.03</v>
      </c>
      <c r="F68" s="10">
        <f t="shared" si="4"/>
        <v>1559.31</v>
      </c>
      <c r="G68" s="10">
        <f t="shared" si="5"/>
        <v>103924.60000000005</v>
      </c>
    </row>
    <row r="69" spans="1:7" hidden="1">
      <c r="A69" s="14">
        <f t="shared" si="1"/>
        <v>40831</v>
      </c>
      <c r="B69" s="11">
        <f t="shared" si="6"/>
        <v>4.8000000000000001E-2</v>
      </c>
      <c r="C69" s="20">
        <f t="shared" si="2"/>
        <v>1989.34</v>
      </c>
      <c r="D69" s="9"/>
      <c r="E69" s="10">
        <f t="shared" si="3"/>
        <v>410</v>
      </c>
      <c r="F69" s="10">
        <f t="shared" si="4"/>
        <v>1579.34</v>
      </c>
      <c r="G69" s="10">
        <f t="shared" si="5"/>
        <v>102345.26000000005</v>
      </c>
    </row>
    <row r="70" spans="1:7" hidden="1">
      <c r="A70" s="14">
        <f t="shared" si="1"/>
        <v>40862</v>
      </c>
      <c r="B70" s="11">
        <f t="shared" si="6"/>
        <v>4.8000000000000001E-2</v>
      </c>
      <c r="C70" s="20">
        <f t="shared" si="2"/>
        <v>1989.34</v>
      </c>
      <c r="D70" s="9"/>
      <c r="E70" s="10">
        <f t="shared" si="3"/>
        <v>417.23</v>
      </c>
      <c r="F70" s="10">
        <f t="shared" si="4"/>
        <v>1572.11</v>
      </c>
      <c r="G70" s="10">
        <f t="shared" si="5"/>
        <v>100773.15000000005</v>
      </c>
    </row>
    <row r="71" spans="1:7" hidden="1">
      <c r="A71" s="14">
        <f t="shared" si="1"/>
        <v>40892</v>
      </c>
      <c r="B71" s="11">
        <f t="shared" si="6"/>
        <v>4.8000000000000001E-2</v>
      </c>
      <c r="C71" s="20">
        <f t="shared" si="2"/>
        <v>1989.34</v>
      </c>
      <c r="D71" s="9"/>
      <c r="E71" s="10">
        <f t="shared" si="3"/>
        <v>397.57</v>
      </c>
      <c r="F71" s="10">
        <f t="shared" si="4"/>
        <v>1591.77</v>
      </c>
      <c r="G71" s="10">
        <f t="shared" si="5"/>
        <v>99181.380000000048</v>
      </c>
    </row>
    <row r="72" spans="1:7" hidden="1">
      <c r="A72" s="14">
        <f t="shared" si="1"/>
        <v>40923</v>
      </c>
      <c r="B72" s="11">
        <f t="shared" si="6"/>
        <v>4.8000000000000001E-2</v>
      </c>
      <c r="C72" s="20">
        <f t="shared" si="2"/>
        <v>1989.34</v>
      </c>
      <c r="D72" s="9"/>
      <c r="E72" s="10">
        <f t="shared" si="3"/>
        <v>404.33</v>
      </c>
      <c r="F72" s="10">
        <f t="shared" si="4"/>
        <v>1585.01</v>
      </c>
      <c r="G72" s="10">
        <f t="shared" si="5"/>
        <v>97596.370000000054</v>
      </c>
    </row>
    <row r="73" spans="1:7" hidden="1">
      <c r="A73" s="14">
        <f t="shared" si="1"/>
        <v>40954</v>
      </c>
      <c r="B73" s="11">
        <f t="shared" si="6"/>
        <v>4.8000000000000001E-2</v>
      </c>
      <c r="C73" s="20">
        <f t="shared" si="2"/>
        <v>1989.34</v>
      </c>
      <c r="D73" s="9"/>
      <c r="E73" s="10">
        <f t="shared" si="3"/>
        <v>397.87</v>
      </c>
      <c r="F73" s="10">
        <f t="shared" si="4"/>
        <v>1591.4699999999998</v>
      </c>
      <c r="G73" s="10">
        <f t="shared" si="5"/>
        <v>96004.900000000052</v>
      </c>
    </row>
    <row r="74" spans="1:7" hidden="1">
      <c r="A74" s="14">
        <f t="shared" si="1"/>
        <v>40983</v>
      </c>
      <c r="B74" s="11">
        <f t="shared" si="6"/>
        <v>4.8000000000000001E-2</v>
      </c>
      <c r="C74" s="20">
        <f t="shared" si="2"/>
        <v>1989.34</v>
      </c>
      <c r="D74" s="9"/>
      <c r="E74" s="10">
        <f t="shared" si="3"/>
        <v>366.13</v>
      </c>
      <c r="F74" s="10">
        <f t="shared" si="4"/>
        <v>1623.21</v>
      </c>
      <c r="G74" s="10">
        <f t="shared" si="5"/>
        <v>94381.690000000046</v>
      </c>
    </row>
    <row r="75" spans="1:7" hidden="1">
      <c r="A75" s="14">
        <f t="shared" si="1"/>
        <v>41014</v>
      </c>
      <c r="B75" s="11">
        <f t="shared" si="6"/>
        <v>4.8000000000000001E-2</v>
      </c>
      <c r="C75" s="20">
        <f t="shared" si="2"/>
        <v>1989.34</v>
      </c>
      <c r="D75" s="9"/>
      <c r="E75" s="10">
        <f t="shared" si="3"/>
        <v>384.77</v>
      </c>
      <c r="F75" s="10">
        <f t="shared" si="4"/>
        <v>1604.57</v>
      </c>
      <c r="G75" s="10">
        <f t="shared" si="5"/>
        <v>92777.120000000039</v>
      </c>
    </row>
    <row r="76" spans="1:7" hidden="1">
      <c r="A76" s="14">
        <f t="shared" si="1"/>
        <v>41044</v>
      </c>
      <c r="B76" s="11">
        <f t="shared" si="6"/>
        <v>4.8000000000000001E-2</v>
      </c>
      <c r="C76" s="20">
        <f t="shared" si="2"/>
        <v>1989.34</v>
      </c>
      <c r="D76" s="9"/>
      <c r="E76" s="10">
        <f t="shared" si="3"/>
        <v>366.02</v>
      </c>
      <c r="F76" s="10">
        <f t="shared" si="4"/>
        <v>1623.32</v>
      </c>
      <c r="G76" s="10">
        <f t="shared" si="5"/>
        <v>91153.800000000032</v>
      </c>
    </row>
    <row r="77" spans="1:7" hidden="1">
      <c r="A77" s="14">
        <f t="shared" si="1"/>
        <v>41075</v>
      </c>
      <c r="B77" s="11">
        <f t="shared" si="6"/>
        <v>4.8000000000000001E-2</v>
      </c>
      <c r="C77" s="20">
        <f t="shared" si="2"/>
        <v>1989.34</v>
      </c>
      <c r="D77" s="9"/>
      <c r="E77" s="10">
        <f t="shared" si="3"/>
        <v>371.61</v>
      </c>
      <c r="F77" s="10">
        <f t="shared" si="4"/>
        <v>1617.73</v>
      </c>
      <c r="G77" s="10">
        <f t="shared" si="5"/>
        <v>89536.070000000036</v>
      </c>
    </row>
    <row r="78" spans="1:7" hidden="1">
      <c r="A78" s="14">
        <f t="shared" si="1"/>
        <v>41105</v>
      </c>
      <c r="B78" s="11">
        <f t="shared" si="6"/>
        <v>4.8000000000000001E-2</v>
      </c>
      <c r="C78" s="20">
        <f t="shared" si="2"/>
        <v>1989.34</v>
      </c>
      <c r="D78" s="9"/>
      <c r="E78" s="10">
        <f t="shared" si="3"/>
        <v>353.24</v>
      </c>
      <c r="F78" s="10">
        <f t="shared" si="4"/>
        <v>1636.1</v>
      </c>
      <c r="G78" s="10">
        <f t="shared" si="5"/>
        <v>87899.97000000003</v>
      </c>
    </row>
    <row r="79" spans="1:7" hidden="1">
      <c r="A79" s="14">
        <f t="shared" ref="A79:A142" si="7">DATE(YEAR(Data_pożyczki),MONTH(Data_pożyczki)+ROW()-14,DAY(Data_pożyczki))</f>
        <v>41136</v>
      </c>
      <c r="B79" s="11">
        <f t="shared" si="6"/>
        <v>4.8000000000000001E-2</v>
      </c>
      <c r="C79" s="20">
        <f t="shared" ref="C79:C142" si="8">IF(G78+E79-Płatność_miesięczna-D79&lt;5,G78+E79-D79,Płatność_miesięczna)</f>
        <v>1989.34</v>
      </c>
      <c r="D79" s="9"/>
      <c r="E79" s="10">
        <f t="shared" si="3"/>
        <v>358.34</v>
      </c>
      <c r="F79" s="10">
        <f t="shared" si="4"/>
        <v>1631</v>
      </c>
      <c r="G79" s="10">
        <f t="shared" si="5"/>
        <v>86268.97000000003</v>
      </c>
    </row>
    <row r="80" spans="1:7" hidden="1">
      <c r="A80" s="14">
        <f t="shared" si="7"/>
        <v>41167</v>
      </c>
      <c r="B80" s="11">
        <f t="shared" si="6"/>
        <v>4.8000000000000001E-2</v>
      </c>
      <c r="C80" s="20">
        <f t="shared" si="8"/>
        <v>1989.34</v>
      </c>
      <c r="D80" s="9"/>
      <c r="E80" s="10">
        <f t="shared" ref="E80:E143" si="9">ROUND(G79*B80*(A80-A79)/365,2)</f>
        <v>351.69</v>
      </c>
      <c r="F80" s="10">
        <f t="shared" ref="F80:F143" si="10">C80+D80-E80</f>
        <v>1637.6499999999999</v>
      </c>
      <c r="G80" s="10">
        <f t="shared" ref="G80:G143" si="11">G79-F80</f>
        <v>84631.320000000036</v>
      </c>
    </row>
    <row r="81" spans="1:7" hidden="1">
      <c r="A81" s="14">
        <f t="shared" si="7"/>
        <v>41197</v>
      </c>
      <c r="B81" s="11">
        <f t="shared" ref="B81:B144" si="12">B80</f>
        <v>4.8000000000000001E-2</v>
      </c>
      <c r="C81" s="20">
        <f t="shared" si="8"/>
        <v>1989.34</v>
      </c>
      <c r="D81" s="9"/>
      <c r="E81" s="10">
        <f t="shared" si="9"/>
        <v>333.89</v>
      </c>
      <c r="F81" s="10">
        <f t="shared" si="10"/>
        <v>1655.4499999999998</v>
      </c>
      <c r="G81" s="10">
        <f t="shared" si="11"/>
        <v>82975.870000000039</v>
      </c>
    </row>
    <row r="82" spans="1:7" hidden="1">
      <c r="A82" s="14">
        <f t="shared" si="7"/>
        <v>41228</v>
      </c>
      <c r="B82" s="11">
        <f t="shared" si="12"/>
        <v>4.8000000000000001E-2</v>
      </c>
      <c r="C82" s="20">
        <f t="shared" si="8"/>
        <v>1989.34</v>
      </c>
      <c r="D82" s="9"/>
      <c r="E82" s="10">
        <f t="shared" si="9"/>
        <v>338.27</v>
      </c>
      <c r="F82" s="10">
        <f t="shared" si="10"/>
        <v>1651.07</v>
      </c>
      <c r="G82" s="10">
        <f t="shared" si="11"/>
        <v>81324.800000000032</v>
      </c>
    </row>
    <row r="83" spans="1:7" hidden="1">
      <c r="A83" s="14">
        <f t="shared" si="7"/>
        <v>41258</v>
      </c>
      <c r="B83" s="11">
        <f t="shared" si="12"/>
        <v>4.8000000000000001E-2</v>
      </c>
      <c r="C83" s="20">
        <f t="shared" si="8"/>
        <v>1989.34</v>
      </c>
      <c r="D83" s="9"/>
      <c r="E83" s="10">
        <f t="shared" si="9"/>
        <v>320.83999999999997</v>
      </c>
      <c r="F83" s="10">
        <f t="shared" si="10"/>
        <v>1668.5</v>
      </c>
      <c r="G83" s="10">
        <f t="shared" si="11"/>
        <v>79656.300000000032</v>
      </c>
    </row>
    <row r="84" spans="1:7" hidden="1">
      <c r="A84" s="14">
        <f t="shared" si="7"/>
        <v>41289</v>
      </c>
      <c r="B84" s="11">
        <f t="shared" si="12"/>
        <v>4.8000000000000001E-2</v>
      </c>
      <c r="C84" s="20">
        <f t="shared" si="8"/>
        <v>1989.34</v>
      </c>
      <c r="D84" s="9"/>
      <c r="E84" s="10">
        <f t="shared" si="9"/>
        <v>324.74</v>
      </c>
      <c r="F84" s="10">
        <f t="shared" si="10"/>
        <v>1664.6</v>
      </c>
      <c r="G84" s="10">
        <f t="shared" si="11"/>
        <v>77991.700000000026</v>
      </c>
    </row>
    <row r="85" spans="1:7" hidden="1">
      <c r="A85" s="14">
        <f t="shared" si="7"/>
        <v>41320</v>
      </c>
      <c r="B85" s="11">
        <f t="shared" si="12"/>
        <v>4.8000000000000001E-2</v>
      </c>
      <c r="C85" s="20">
        <f t="shared" si="8"/>
        <v>1989.34</v>
      </c>
      <c r="D85" s="9"/>
      <c r="E85" s="10">
        <f t="shared" si="9"/>
        <v>317.95</v>
      </c>
      <c r="F85" s="10">
        <f t="shared" si="10"/>
        <v>1671.3899999999999</v>
      </c>
      <c r="G85" s="10">
        <f t="shared" si="11"/>
        <v>76320.310000000027</v>
      </c>
    </row>
    <row r="86" spans="1:7" hidden="1">
      <c r="A86" s="14">
        <f t="shared" si="7"/>
        <v>41348</v>
      </c>
      <c r="B86" s="11">
        <f t="shared" si="12"/>
        <v>4.8000000000000001E-2</v>
      </c>
      <c r="C86" s="20">
        <f t="shared" si="8"/>
        <v>1989.34</v>
      </c>
      <c r="D86" s="9"/>
      <c r="E86" s="10">
        <f t="shared" si="9"/>
        <v>281.02999999999997</v>
      </c>
      <c r="F86" s="10">
        <f t="shared" si="10"/>
        <v>1708.31</v>
      </c>
      <c r="G86" s="10">
        <f t="shared" si="11"/>
        <v>74612.000000000029</v>
      </c>
    </row>
    <row r="87" spans="1:7" hidden="1">
      <c r="A87" s="14">
        <f t="shared" si="7"/>
        <v>41379</v>
      </c>
      <c r="B87" s="11">
        <f t="shared" si="12"/>
        <v>4.8000000000000001E-2</v>
      </c>
      <c r="C87" s="20">
        <f t="shared" si="8"/>
        <v>1989.34</v>
      </c>
      <c r="D87" s="9"/>
      <c r="E87" s="10">
        <f t="shared" si="9"/>
        <v>304.17</v>
      </c>
      <c r="F87" s="10">
        <f t="shared" si="10"/>
        <v>1685.1699999999998</v>
      </c>
      <c r="G87" s="10">
        <f t="shared" si="11"/>
        <v>72926.830000000031</v>
      </c>
    </row>
    <row r="88" spans="1:7" hidden="1">
      <c r="A88" s="14">
        <f t="shared" si="7"/>
        <v>41409</v>
      </c>
      <c r="B88" s="11">
        <f t="shared" si="12"/>
        <v>4.8000000000000001E-2</v>
      </c>
      <c r="C88" s="20">
        <f t="shared" si="8"/>
        <v>1989.34</v>
      </c>
      <c r="D88" s="9"/>
      <c r="E88" s="10">
        <f t="shared" si="9"/>
        <v>287.70999999999998</v>
      </c>
      <c r="F88" s="10">
        <f t="shared" si="10"/>
        <v>1701.6299999999999</v>
      </c>
      <c r="G88" s="10">
        <f t="shared" si="11"/>
        <v>71225.200000000026</v>
      </c>
    </row>
    <row r="89" spans="1:7" hidden="1">
      <c r="A89" s="14">
        <f t="shared" si="7"/>
        <v>41440</v>
      </c>
      <c r="B89" s="11">
        <f t="shared" si="12"/>
        <v>4.8000000000000001E-2</v>
      </c>
      <c r="C89" s="20">
        <f t="shared" si="8"/>
        <v>1989.34</v>
      </c>
      <c r="D89" s="9"/>
      <c r="E89" s="10">
        <f t="shared" si="9"/>
        <v>290.36</v>
      </c>
      <c r="F89" s="10">
        <f t="shared" si="10"/>
        <v>1698.98</v>
      </c>
      <c r="G89" s="10">
        <f t="shared" si="11"/>
        <v>69526.22000000003</v>
      </c>
    </row>
    <row r="90" spans="1:7" hidden="1">
      <c r="A90" s="14">
        <f t="shared" si="7"/>
        <v>41470</v>
      </c>
      <c r="B90" s="11">
        <f t="shared" si="12"/>
        <v>4.8000000000000001E-2</v>
      </c>
      <c r="C90" s="20">
        <f t="shared" si="8"/>
        <v>1989.34</v>
      </c>
      <c r="D90" s="9"/>
      <c r="E90" s="10">
        <f t="shared" si="9"/>
        <v>274.3</v>
      </c>
      <c r="F90" s="10">
        <f t="shared" si="10"/>
        <v>1715.04</v>
      </c>
      <c r="G90" s="10">
        <f t="shared" si="11"/>
        <v>67811.180000000037</v>
      </c>
    </row>
    <row r="91" spans="1:7" hidden="1">
      <c r="A91" s="14">
        <f t="shared" si="7"/>
        <v>41501</v>
      </c>
      <c r="B91" s="11">
        <f t="shared" si="12"/>
        <v>4.8000000000000001E-2</v>
      </c>
      <c r="C91" s="20">
        <f t="shared" si="8"/>
        <v>1989.34</v>
      </c>
      <c r="D91" s="9"/>
      <c r="E91" s="10">
        <f t="shared" si="9"/>
        <v>276.45</v>
      </c>
      <c r="F91" s="10">
        <f t="shared" si="10"/>
        <v>1712.8899999999999</v>
      </c>
      <c r="G91" s="10">
        <f t="shared" si="11"/>
        <v>66098.290000000037</v>
      </c>
    </row>
    <row r="92" spans="1:7" hidden="1">
      <c r="A92" s="14">
        <f t="shared" si="7"/>
        <v>41532</v>
      </c>
      <c r="B92" s="11">
        <f t="shared" si="12"/>
        <v>4.8000000000000001E-2</v>
      </c>
      <c r="C92" s="20">
        <f t="shared" si="8"/>
        <v>1989.34</v>
      </c>
      <c r="D92" s="9"/>
      <c r="E92" s="10">
        <f t="shared" si="9"/>
        <v>269.45999999999998</v>
      </c>
      <c r="F92" s="10">
        <f t="shared" si="10"/>
        <v>1719.8799999999999</v>
      </c>
      <c r="G92" s="10">
        <f t="shared" si="11"/>
        <v>64378.41000000004</v>
      </c>
    </row>
    <row r="93" spans="1:7" hidden="1">
      <c r="A93" s="14">
        <f t="shared" si="7"/>
        <v>41562</v>
      </c>
      <c r="B93" s="11">
        <f t="shared" si="12"/>
        <v>4.8000000000000001E-2</v>
      </c>
      <c r="C93" s="20">
        <f t="shared" si="8"/>
        <v>1989.34</v>
      </c>
      <c r="D93" s="9"/>
      <c r="E93" s="10">
        <f t="shared" si="9"/>
        <v>253.99</v>
      </c>
      <c r="F93" s="10">
        <f t="shared" si="10"/>
        <v>1735.35</v>
      </c>
      <c r="G93" s="10">
        <f t="shared" si="11"/>
        <v>62643.060000000041</v>
      </c>
    </row>
    <row r="94" spans="1:7" hidden="1">
      <c r="A94" s="14">
        <f t="shared" si="7"/>
        <v>41593</v>
      </c>
      <c r="B94" s="11">
        <f t="shared" si="12"/>
        <v>4.8000000000000001E-2</v>
      </c>
      <c r="C94" s="20">
        <f t="shared" si="8"/>
        <v>1989.34</v>
      </c>
      <c r="D94" s="9"/>
      <c r="E94" s="10">
        <f t="shared" si="9"/>
        <v>255.38</v>
      </c>
      <c r="F94" s="10">
        <f t="shared" si="10"/>
        <v>1733.96</v>
      </c>
      <c r="G94" s="10">
        <f t="shared" si="11"/>
        <v>60909.100000000042</v>
      </c>
    </row>
    <row r="95" spans="1:7" hidden="1">
      <c r="A95" s="14">
        <f t="shared" si="7"/>
        <v>41623</v>
      </c>
      <c r="B95" s="11">
        <f t="shared" si="12"/>
        <v>4.8000000000000001E-2</v>
      </c>
      <c r="C95" s="20">
        <f t="shared" si="8"/>
        <v>1989.34</v>
      </c>
      <c r="D95" s="9"/>
      <c r="E95" s="10">
        <f t="shared" si="9"/>
        <v>240.3</v>
      </c>
      <c r="F95" s="10">
        <f t="shared" si="10"/>
        <v>1749.04</v>
      </c>
      <c r="G95" s="10">
        <f t="shared" si="11"/>
        <v>59160.060000000041</v>
      </c>
    </row>
    <row r="96" spans="1:7" hidden="1">
      <c r="A96" s="14">
        <f t="shared" si="7"/>
        <v>41654</v>
      </c>
      <c r="B96" s="11">
        <f t="shared" si="12"/>
        <v>4.8000000000000001E-2</v>
      </c>
      <c r="C96" s="20">
        <f t="shared" si="8"/>
        <v>1989.34</v>
      </c>
      <c r="D96" s="9"/>
      <c r="E96" s="10">
        <f t="shared" si="9"/>
        <v>241.18</v>
      </c>
      <c r="F96" s="10">
        <f t="shared" si="10"/>
        <v>1748.1599999999999</v>
      </c>
      <c r="G96" s="10">
        <f t="shared" si="11"/>
        <v>57411.900000000038</v>
      </c>
    </row>
    <row r="97" spans="1:7" hidden="1">
      <c r="A97" s="14">
        <f t="shared" si="7"/>
        <v>41685</v>
      </c>
      <c r="B97" s="11">
        <f t="shared" si="12"/>
        <v>4.8000000000000001E-2</v>
      </c>
      <c r="C97" s="20">
        <f t="shared" si="8"/>
        <v>1989.34</v>
      </c>
      <c r="D97" s="9"/>
      <c r="E97" s="10">
        <f t="shared" si="9"/>
        <v>234.05</v>
      </c>
      <c r="F97" s="10">
        <f t="shared" si="10"/>
        <v>1755.29</v>
      </c>
      <c r="G97" s="10">
        <f t="shared" si="11"/>
        <v>55656.610000000037</v>
      </c>
    </row>
    <row r="98" spans="1:7" hidden="1">
      <c r="A98" s="14">
        <f t="shared" si="7"/>
        <v>41713</v>
      </c>
      <c r="B98" s="11">
        <f t="shared" si="12"/>
        <v>4.8000000000000001E-2</v>
      </c>
      <c r="C98" s="20">
        <f t="shared" si="8"/>
        <v>1989.34</v>
      </c>
      <c r="D98" s="9"/>
      <c r="E98" s="10">
        <f t="shared" si="9"/>
        <v>204.94</v>
      </c>
      <c r="F98" s="10">
        <f t="shared" si="10"/>
        <v>1784.3999999999999</v>
      </c>
      <c r="G98" s="10">
        <f t="shared" si="11"/>
        <v>53872.210000000036</v>
      </c>
    </row>
    <row r="99" spans="1:7" hidden="1">
      <c r="A99" s="14">
        <f t="shared" si="7"/>
        <v>41744</v>
      </c>
      <c r="B99" s="11">
        <f t="shared" si="12"/>
        <v>4.8000000000000001E-2</v>
      </c>
      <c r="C99" s="20">
        <f t="shared" si="8"/>
        <v>1989.34</v>
      </c>
      <c r="D99" s="9"/>
      <c r="E99" s="10">
        <f t="shared" si="9"/>
        <v>219.62</v>
      </c>
      <c r="F99" s="10">
        <f t="shared" si="10"/>
        <v>1769.7199999999998</v>
      </c>
      <c r="G99" s="10">
        <f t="shared" si="11"/>
        <v>52102.490000000034</v>
      </c>
    </row>
    <row r="100" spans="1:7" hidden="1">
      <c r="A100" s="14">
        <f t="shared" si="7"/>
        <v>41774</v>
      </c>
      <c r="B100" s="11">
        <f t="shared" si="12"/>
        <v>4.8000000000000001E-2</v>
      </c>
      <c r="C100" s="20">
        <f t="shared" si="8"/>
        <v>1989.34</v>
      </c>
      <c r="D100" s="9"/>
      <c r="E100" s="10">
        <f t="shared" si="9"/>
        <v>205.56</v>
      </c>
      <c r="F100" s="10">
        <f t="shared" si="10"/>
        <v>1783.78</v>
      </c>
      <c r="G100" s="10">
        <f t="shared" si="11"/>
        <v>50318.710000000036</v>
      </c>
    </row>
    <row r="101" spans="1:7" hidden="1">
      <c r="A101" s="14">
        <f t="shared" si="7"/>
        <v>41805</v>
      </c>
      <c r="B101" s="11">
        <f t="shared" si="12"/>
        <v>4.8000000000000001E-2</v>
      </c>
      <c r="C101" s="20">
        <f t="shared" si="8"/>
        <v>1989.34</v>
      </c>
      <c r="D101" s="9"/>
      <c r="E101" s="10">
        <f t="shared" si="9"/>
        <v>205.13</v>
      </c>
      <c r="F101" s="10">
        <f t="shared" si="10"/>
        <v>1784.21</v>
      </c>
      <c r="G101" s="10">
        <f t="shared" si="11"/>
        <v>48534.500000000036</v>
      </c>
    </row>
    <row r="102" spans="1:7" hidden="1">
      <c r="A102" s="14">
        <f t="shared" si="7"/>
        <v>41835</v>
      </c>
      <c r="B102" s="11">
        <f t="shared" si="12"/>
        <v>4.8000000000000001E-2</v>
      </c>
      <c r="C102" s="20">
        <f t="shared" si="8"/>
        <v>1989.34</v>
      </c>
      <c r="D102" s="9"/>
      <c r="E102" s="10">
        <f t="shared" si="9"/>
        <v>191.48</v>
      </c>
      <c r="F102" s="10">
        <f t="shared" si="10"/>
        <v>1797.86</v>
      </c>
      <c r="G102" s="10">
        <f t="shared" si="11"/>
        <v>46736.640000000036</v>
      </c>
    </row>
    <row r="103" spans="1:7" hidden="1">
      <c r="A103" s="14">
        <f t="shared" si="7"/>
        <v>41866</v>
      </c>
      <c r="B103" s="11">
        <f t="shared" si="12"/>
        <v>4.8000000000000001E-2</v>
      </c>
      <c r="C103" s="20">
        <f t="shared" si="8"/>
        <v>1989.34</v>
      </c>
      <c r="D103" s="9"/>
      <c r="E103" s="10">
        <f t="shared" si="9"/>
        <v>190.53</v>
      </c>
      <c r="F103" s="10">
        <f t="shared" si="10"/>
        <v>1798.81</v>
      </c>
      <c r="G103" s="10">
        <f t="shared" si="11"/>
        <v>44937.830000000038</v>
      </c>
    </row>
    <row r="104" spans="1:7" hidden="1">
      <c r="A104" s="14">
        <f t="shared" si="7"/>
        <v>41897</v>
      </c>
      <c r="B104" s="11">
        <f t="shared" si="12"/>
        <v>4.8000000000000001E-2</v>
      </c>
      <c r="C104" s="20">
        <f t="shared" si="8"/>
        <v>1989.34</v>
      </c>
      <c r="D104" s="9"/>
      <c r="E104" s="10">
        <f t="shared" si="9"/>
        <v>183.2</v>
      </c>
      <c r="F104" s="10">
        <f t="shared" si="10"/>
        <v>1806.1399999999999</v>
      </c>
      <c r="G104" s="10">
        <f t="shared" si="11"/>
        <v>43131.690000000039</v>
      </c>
    </row>
    <row r="105" spans="1:7" hidden="1">
      <c r="A105" s="14">
        <f t="shared" si="7"/>
        <v>41927</v>
      </c>
      <c r="B105" s="11">
        <f t="shared" si="12"/>
        <v>4.8000000000000001E-2</v>
      </c>
      <c r="C105" s="20">
        <f t="shared" si="8"/>
        <v>1989.34</v>
      </c>
      <c r="D105" s="9"/>
      <c r="E105" s="10">
        <f t="shared" si="9"/>
        <v>170.16</v>
      </c>
      <c r="F105" s="10">
        <f t="shared" si="10"/>
        <v>1819.1799999999998</v>
      </c>
      <c r="G105" s="10">
        <f t="shared" si="11"/>
        <v>41312.510000000038</v>
      </c>
    </row>
    <row r="106" spans="1:7" hidden="1">
      <c r="A106" s="14">
        <f t="shared" si="7"/>
        <v>41958</v>
      </c>
      <c r="B106" s="11">
        <f t="shared" si="12"/>
        <v>4.8000000000000001E-2</v>
      </c>
      <c r="C106" s="20">
        <f t="shared" si="8"/>
        <v>1989.34</v>
      </c>
      <c r="D106" s="9"/>
      <c r="E106" s="10">
        <f t="shared" si="9"/>
        <v>168.42</v>
      </c>
      <c r="F106" s="10">
        <f t="shared" si="10"/>
        <v>1820.9199999999998</v>
      </c>
      <c r="G106" s="10">
        <f t="shared" si="11"/>
        <v>39491.59000000004</v>
      </c>
    </row>
    <row r="107" spans="1:7" hidden="1">
      <c r="A107" s="14">
        <f t="shared" si="7"/>
        <v>41988</v>
      </c>
      <c r="B107" s="11">
        <f t="shared" si="12"/>
        <v>4.8000000000000001E-2</v>
      </c>
      <c r="C107" s="20">
        <f t="shared" si="8"/>
        <v>1989.34</v>
      </c>
      <c r="D107" s="9"/>
      <c r="E107" s="10">
        <f t="shared" si="9"/>
        <v>155.80000000000001</v>
      </c>
      <c r="F107" s="10">
        <f t="shared" si="10"/>
        <v>1833.54</v>
      </c>
      <c r="G107" s="10">
        <f t="shared" si="11"/>
        <v>37658.050000000039</v>
      </c>
    </row>
    <row r="108" spans="1:7" hidden="1">
      <c r="A108" s="14">
        <f t="shared" si="7"/>
        <v>42019</v>
      </c>
      <c r="B108" s="11">
        <f t="shared" si="12"/>
        <v>4.8000000000000001E-2</v>
      </c>
      <c r="C108" s="20">
        <f t="shared" si="8"/>
        <v>1989.34</v>
      </c>
      <c r="D108" s="9"/>
      <c r="E108" s="10">
        <f t="shared" si="9"/>
        <v>153.52000000000001</v>
      </c>
      <c r="F108" s="10">
        <f t="shared" si="10"/>
        <v>1835.82</v>
      </c>
      <c r="G108" s="10">
        <f t="shared" si="11"/>
        <v>35822.23000000004</v>
      </c>
    </row>
    <row r="109" spans="1:7" hidden="1">
      <c r="A109" s="14">
        <f t="shared" si="7"/>
        <v>42050</v>
      </c>
      <c r="B109" s="11">
        <f t="shared" si="12"/>
        <v>4.8000000000000001E-2</v>
      </c>
      <c r="C109" s="20">
        <f t="shared" si="8"/>
        <v>1989.34</v>
      </c>
      <c r="D109" s="9"/>
      <c r="E109" s="10">
        <f t="shared" si="9"/>
        <v>146.04</v>
      </c>
      <c r="F109" s="10">
        <f t="shared" si="10"/>
        <v>1843.3</v>
      </c>
      <c r="G109" s="10">
        <f t="shared" si="11"/>
        <v>33978.930000000037</v>
      </c>
    </row>
    <row r="110" spans="1:7" hidden="1">
      <c r="A110" s="14">
        <f t="shared" si="7"/>
        <v>42078</v>
      </c>
      <c r="B110" s="11">
        <f t="shared" si="12"/>
        <v>4.8000000000000001E-2</v>
      </c>
      <c r="C110" s="20">
        <f t="shared" si="8"/>
        <v>1989.34</v>
      </c>
      <c r="D110" s="9"/>
      <c r="E110" s="10">
        <f t="shared" si="9"/>
        <v>125.12</v>
      </c>
      <c r="F110" s="10">
        <f t="shared" si="10"/>
        <v>1864.2199999999998</v>
      </c>
      <c r="G110" s="10">
        <f t="shared" si="11"/>
        <v>32114.710000000036</v>
      </c>
    </row>
    <row r="111" spans="1:7" hidden="1">
      <c r="A111" s="14">
        <f t="shared" si="7"/>
        <v>42109</v>
      </c>
      <c r="B111" s="11">
        <f t="shared" si="12"/>
        <v>4.8000000000000001E-2</v>
      </c>
      <c r="C111" s="20">
        <f t="shared" si="8"/>
        <v>1989.34</v>
      </c>
      <c r="D111" s="9"/>
      <c r="E111" s="10">
        <f t="shared" si="9"/>
        <v>130.91999999999999</v>
      </c>
      <c r="F111" s="10">
        <f t="shared" si="10"/>
        <v>1858.4199999999998</v>
      </c>
      <c r="G111" s="10">
        <f t="shared" si="11"/>
        <v>30256.290000000037</v>
      </c>
    </row>
    <row r="112" spans="1:7" hidden="1">
      <c r="A112" s="14">
        <f t="shared" si="7"/>
        <v>42139</v>
      </c>
      <c r="B112" s="11">
        <f t="shared" si="12"/>
        <v>4.8000000000000001E-2</v>
      </c>
      <c r="C112" s="20">
        <f t="shared" si="8"/>
        <v>1989.34</v>
      </c>
      <c r="D112" s="9"/>
      <c r="E112" s="10">
        <f t="shared" si="9"/>
        <v>119.37</v>
      </c>
      <c r="F112" s="10">
        <f t="shared" si="10"/>
        <v>1869.9699999999998</v>
      </c>
      <c r="G112" s="10">
        <f t="shared" si="11"/>
        <v>28386.320000000036</v>
      </c>
    </row>
    <row r="113" spans="1:7" hidden="1">
      <c r="A113" s="14">
        <f t="shared" si="7"/>
        <v>42170</v>
      </c>
      <c r="B113" s="11">
        <f t="shared" si="12"/>
        <v>4.8000000000000001E-2</v>
      </c>
      <c r="C113" s="20">
        <f t="shared" si="8"/>
        <v>1989.34</v>
      </c>
      <c r="D113" s="9"/>
      <c r="E113" s="10">
        <f t="shared" si="9"/>
        <v>115.72</v>
      </c>
      <c r="F113" s="10">
        <f t="shared" si="10"/>
        <v>1873.62</v>
      </c>
      <c r="G113" s="10">
        <f t="shared" si="11"/>
        <v>26512.700000000037</v>
      </c>
    </row>
    <row r="114" spans="1:7" hidden="1">
      <c r="A114" s="14">
        <f t="shared" si="7"/>
        <v>42200</v>
      </c>
      <c r="B114" s="11">
        <f t="shared" si="12"/>
        <v>4.8000000000000001E-2</v>
      </c>
      <c r="C114" s="20">
        <f t="shared" si="8"/>
        <v>1989.34</v>
      </c>
      <c r="D114" s="9"/>
      <c r="E114" s="10">
        <f t="shared" si="9"/>
        <v>104.6</v>
      </c>
      <c r="F114" s="10">
        <f t="shared" si="10"/>
        <v>1884.74</v>
      </c>
      <c r="G114" s="10">
        <f t="shared" si="11"/>
        <v>24627.960000000036</v>
      </c>
    </row>
    <row r="115" spans="1:7" hidden="1">
      <c r="A115" s="14">
        <f t="shared" si="7"/>
        <v>42231</v>
      </c>
      <c r="B115" s="11">
        <f t="shared" si="12"/>
        <v>4.8000000000000001E-2</v>
      </c>
      <c r="C115" s="20">
        <f t="shared" si="8"/>
        <v>1989.34</v>
      </c>
      <c r="D115" s="9"/>
      <c r="E115" s="10">
        <f t="shared" si="9"/>
        <v>100.4</v>
      </c>
      <c r="F115" s="10">
        <f t="shared" si="10"/>
        <v>1888.9399999999998</v>
      </c>
      <c r="G115" s="10">
        <f t="shared" si="11"/>
        <v>22739.020000000037</v>
      </c>
    </row>
    <row r="116" spans="1:7" hidden="1">
      <c r="A116" s="14">
        <f t="shared" si="7"/>
        <v>42262</v>
      </c>
      <c r="B116" s="11">
        <f t="shared" si="12"/>
        <v>4.8000000000000001E-2</v>
      </c>
      <c r="C116" s="20">
        <f t="shared" si="8"/>
        <v>1989.34</v>
      </c>
      <c r="D116" s="9"/>
      <c r="E116" s="10">
        <f t="shared" si="9"/>
        <v>92.7</v>
      </c>
      <c r="F116" s="10">
        <f t="shared" si="10"/>
        <v>1896.6399999999999</v>
      </c>
      <c r="G116" s="10">
        <f t="shared" si="11"/>
        <v>20842.380000000037</v>
      </c>
    </row>
    <row r="117" spans="1:7" hidden="1">
      <c r="A117" s="14">
        <f t="shared" si="7"/>
        <v>42292</v>
      </c>
      <c r="B117" s="11">
        <f t="shared" si="12"/>
        <v>4.8000000000000001E-2</v>
      </c>
      <c r="C117" s="20">
        <f t="shared" si="8"/>
        <v>1989.34</v>
      </c>
      <c r="D117" s="9"/>
      <c r="E117" s="10">
        <f t="shared" si="9"/>
        <v>82.23</v>
      </c>
      <c r="F117" s="10">
        <f t="shared" si="10"/>
        <v>1907.11</v>
      </c>
      <c r="G117" s="10">
        <f t="shared" si="11"/>
        <v>18935.270000000037</v>
      </c>
    </row>
    <row r="118" spans="1:7" hidden="1">
      <c r="A118" s="14">
        <f t="shared" si="7"/>
        <v>42323</v>
      </c>
      <c r="B118" s="11">
        <f t="shared" si="12"/>
        <v>4.8000000000000001E-2</v>
      </c>
      <c r="C118" s="20">
        <f t="shared" si="8"/>
        <v>1989.34</v>
      </c>
      <c r="D118" s="9"/>
      <c r="E118" s="10">
        <f t="shared" si="9"/>
        <v>77.19</v>
      </c>
      <c r="F118" s="10">
        <f t="shared" si="10"/>
        <v>1912.1499999999999</v>
      </c>
      <c r="G118" s="10">
        <f t="shared" si="11"/>
        <v>17023.120000000035</v>
      </c>
    </row>
    <row r="119" spans="1:7" hidden="1">
      <c r="A119" s="14">
        <f t="shared" si="7"/>
        <v>42353</v>
      </c>
      <c r="B119" s="11">
        <f t="shared" si="12"/>
        <v>4.8000000000000001E-2</v>
      </c>
      <c r="C119" s="20">
        <f t="shared" si="8"/>
        <v>1989.34</v>
      </c>
      <c r="D119" s="9"/>
      <c r="E119" s="10">
        <f t="shared" si="9"/>
        <v>67.16</v>
      </c>
      <c r="F119" s="10">
        <f t="shared" si="10"/>
        <v>1922.1799999999998</v>
      </c>
      <c r="G119" s="10">
        <f t="shared" si="11"/>
        <v>15100.940000000035</v>
      </c>
    </row>
    <row r="120" spans="1:7" hidden="1">
      <c r="A120" s="14">
        <f t="shared" si="7"/>
        <v>42384</v>
      </c>
      <c r="B120" s="11">
        <f t="shared" si="12"/>
        <v>4.8000000000000001E-2</v>
      </c>
      <c r="C120" s="20">
        <f t="shared" si="8"/>
        <v>1989.34</v>
      </c>
      <c r="D120" s="9"/>
      <c r="E120" s="10">
        <f t="shared" si="9"/>
        <v>61.56</v>
      </c>
      <c r="F120" s="10">
        <f t="shared" si="10"/>
        <v>1927.78</v>
      </c>
      <c r="G120" s="10">
        <f t="shared" si="11"/>
        <v>13173.160000000034</v>
      </c>
    </row>
    <row r="121" spans="1:7" hidden="1">
      <c r="A121" s="14">
        <f t="shared" si="7"/>
        <v>42415</v>
      </c>
      <c r="B121" s="11">
        <f t="shared" si="12"/>
        <v>4.8000000000000001E-2</v>
      </c>
      <c r="C121" s="20">
        <f t="shared" si="8"/>
        <v>1989.34</v>
      </c>
      <c r="D121" s="9"/>
      <c r="E121" s="10">
        <f t="shared" si="9"/>
        <v>53.7</v>
      </c>
      <c r="F121" s="10">
        <f t="shared" si="10"/>
        <v>1935.6399999999999</v>
      </c>
      <c r="G121" s="10">
        <f t="shared" si="11"/>
        <v>11237.520000000035</v>
      </c>
    </row>
    <row r="122" spans="1:7" hidden="1">
      <c r="A122" s="14">
        <f t="shared" si="7"/>
        <v>42444</v>
      </c>
      <c r="B122" s="11">
        <f t="shared" si="12"/>
        <v>4.8000000000000001E-2</v>
      </c>
      <c r="C122" s="20">
        <f t="shared" si="8"/>
        <v>1989.34</v>
      </c>
      <c r="D122" s="9"/>
      <c r="E122" s="10">
        <f t="shared" si="9"/>
        <v>42.86</v>
      </c>
      <c r="F122" s="10">
        <f t="shared" si="10"/>
        <v>1946.48</v>
      </c>
      <c r="G122" s="10">
        <f t="shared" si="11"/>
        <v>9291.0400000000354</v>
      </c>
    </row>
    <row r="123" spans="1:7" hidden="1">
      <c r="A123" s="14">
        <f t="shared" si="7"/>
        <v>42475</v>
      </c>
      <c r="B123" s="11">
        <f t="shared" si="12"/>
        <v>4.8000000000000001E-2</v>
      </c>
      <c r="C123" s="20">
        <f t="shared" si="8"/>
        <v>1989.34</v>
      </c>
      <c r="D123" s="9"/>
      <c r="E123" s="10">
        <f t="shared" si="9"/>
        <v>37.880000000000003</v>
      </c>
      <c r="F123" s="10">
        <f t="shared" si="10"/>
        <v>1951.4599999999998</v>
      </c>
      <c r="G123" s="10">
        <f t="shared" si="11"/>
        <v>7339.5800000000354</v>
      </c>
    </row>
    <row r="124" spans="1:7" hidden="1">
      <c r="A124" s="14">
        <f t="shared" si="7"/>
        <v>42505</v>
      </c>
      <c r="B124" s="11">
        <f t="shared" si="12"/>
        <v>4.8000000000000001E-2</v>
      </c>
      <c r="C124" s="20">
        <f t="shared" si="8"/>
        <v>1989.34</v>
      </c>
      <c r="D124" s="9"/>
      <c r="E124" s="10">
        <f t="shared" si="9"/>
        <v>28.96</v>
      </c>
      <c r="F124" s="10">
        <f t="shared" si="10"/>
        <v>1960.3799999999999</v>
      </c>
      <c r="G124" s="10">
        <f t="shared" si="11"/>
        <v>5379.2000000000353</v>
      </c>
    </row>
    <row r="125" spans="1:7">
      <c r="A125" s="14">
        <f t="shared" si="7"/>
        <v>42536</v>
      </c>
      <c r="B125" s="11">
        <f t="shared" si="12"/>
        <v>4.8000000000000001E-2</v>
      </c>
      <c r="C125" s="20">
        <f t="shared" si="8"/>
        <v>1989.34</v>
      </c>
      <c r="D125" s="9"/>
      <c r="E125" s="10">
        <f t="shared" si="9"/>
        <v>21.93</v>
      </c>
      <c r="F125" s="10">
        <f t="shared" si="10"/>
        <v>1967.4099999999999</v>
      </c>
      <c r="G125" s="10">
        <f t="shared" si="11"/>
        <v>3411.7900000000354</v>
      </c>
    </row>
    <row r="126" spans="1:7">
      <c r="A126" s="14">
        <f t="shared" si="7"/>
        <v>42566</v>
      </c>
      <c r="B126" s="11">
        <f t="shared" si="12"/>
        <v>4.8000000000000001E-2</v>
      </c>
      <c r="C126" s="20">
        <f t="shared" si="8"/>
        <v>1989.34</v>
      </c>
      <c r="D126" s="9"/>
      <c r="E126" s="10">
        <f t="shared" si="9"/>
        <v>13.46</v>
      </c>
      <c r="F126" s="10">
        <f t="shared" si="10"/>
        <v>1975.8799999999999</v>
      </c>
      <c r="G126" s="10">
        <f t="shared" si="11"/>
        <v>1435.9100000000356</v>
      </c>
    </row>
    <row r="127" spans="1:7">
      <c r="A127" s="14">
        <f t="shared" si="7"/>
        <v>42597</v>
      </c>
      <c r="B127" s="11">
        <f t="shared" si="12"/>
        <v>4.8000000000000001E-2</v>
      </c>
      <c r="C127" s="20">
        <f t="shared" si="8"/>
        <v>1441.7600000000355</v>
      </c>
      <c r="D127" s="9"/>
      <c r="E127" s="10">
        <f t="shared" si="9"/>
        <v>5.85</v>
      </c>
      <c r="F127" s="10">
        <f t="shared" si="10"/>
        <v>1435.9100000000356</v>
      </c>
      <c r="G127" s="60">
        <f t="shared" si="11"/>
        <v>0</v>
      </c>
    </row>
    <row r="128" spans="1:7">
      <c r="A128" s="5">
        <f t="shared" si="7"/>
        <v>42628</v>
      </c>
      <c r="B128" s="4">
        <f t="shared" si="12"/>
        <v>4.8000000000000001E-2</v>
      </c>
      <c r="C128" s="7">
        <f t="shared" si="8"/>
        <v>0</v>
      </c>
      <c r="D128" s="3"/>
      <c r="E128" s="2">
        <f t="shared" si="9"/>
        <v>0</v>
      </c>
      <c r="F128" s="2">
        <f t="shared" si="10"/>
        <v>0</v>
      </c>
      <c r="G128" s="2">
        <f t="shared" si="11"/>
        <v>0</v>
      </c>
    </row>
    <row r="129" spans="1:7">
      <c r="A129" s="5">
        <f t="shared" si="7"/>
        <v>42658</v>
      </c>
      <c r="B129" s="4">
        <f t="shared" si="12"/>
        <v>4.8000000000000001E-2</v>
      </c>
      <c r="C129" s="7">
        <f t="shared" si="8"/>
        <v>0</v>
      </c>
      <c r="D129" s="3"/>
      <c r="E129" s="2">
        <f t="shared" si="9"/>
        <v>0</v>
      </c>
      <c r="F129" s="2">
        <f t="shared" si="10"/>
        <v>0</v>
      </c>
      <c r="G129" s="2">
        <f t="shared" si="11"/>
        <v>0</v>
      </c>
    </row>
    <row r="130" spans="1:7">
      <c r="A130" s="5">
        <f t="shared" si="7"/>
        <v>42689</v>
      </c>
      <c r="B130" s="4">
        <f t="shared" si="12"/>
        <v>4.8000000000000001E-2</v>
      </c>
      <c r="C130" s="7">
        <f t="shared" si="8"/>
        <v>0</v>
      </c>
      <c r="D130" s="3"/>
      <c r="E130" s="2">
        <f t="shared" si="9"/>
        <v>0</v>
      </c>
      <c r="F130" s="2">
        <f t="shared" si="10"/>
        <v>0</v>
      </c>
      <c r="G130" s="2">
        <f t="shared" si="11"/>
        <v>0</v>
      </c>
    </row>
    <row r="131" spans="1:7">
      <c r="A131" s="5">
        <f t="shared" si="7"/>
        <v>42719</v>
      </c>
      <c r="B131" s="4">
        <f t="shared" si="12"/>
        <v>4.8000000000000001E-2</v>
      </c>
      <c r="C131" s="7">
        <f t="shared" si="8"/>
        <v>0</v>
      </c>
      <c r="D131" s="3"/>
      <c r="E131" s="2">
        <f t="shared" si="9"/>
        <v>0</v>
      </c>
      <c r="F131" s="2">
        <f t="shared" si="10"/>
        <v>0</v>
      </c>
      <c r="G131" s="2">
        <f t="shared" si="11"/>
        <v>0</v>
      </c>
    </row>
    <row r="132" spans="1:7">
      <c r="A132" s="5">
        <f t="shared" si="7"/>
        <v>42750</v>
      </c>
      <c r="B132" s="4">
        <f t="shared" si="12"/>
        <v>4.8000000000000001E-2</v>
      </c>
      <c r="C132" s="7">
        <f t="shared" si="8"/>
        <v>0</v>
      </c>
      <c r="D132" s="3"/>
      <c r="E132" s="2">
        <f t="shared" si="9"/>
        <v>0</v>
      </c>
      <c r="F132" s="2">
        <f t="shared" si="10"/>
        <v>0</v>
      </c>
      <c r="G132" s="2">
        <f t="shared" si="11"/>
        <v>0</v>
      </c>
    </row>
    <row r="133" spans="1:7">
      <c r="A133" s="5">
        <f t="shared" si="7"/>
        <v>42781</v>
      </c>
      <c r="B133" s="4">
        <f t="shared" si="12"/>
        <v>4.8000000000000001E-2</v>
      </c>
      <c r="C133" s="7">
        <f t="shared" si="8"/>
        <v>0</v>
      </c>
      <c r="D133" s="3"/>
      <c r="E133" s="2">
        <f t="shared" si="9"/>
        <v>0</v>
      </c>
      <c r="F133" s="2">
        <f t="shared" si="10"/>
        <v>0</v>
      </c>
      <c r="G133" s="2">
        <f t="shared" si="11"/>
        <v>0</v>
      </c>
    </row>
    <row r="134" spans="1:7">
      <c r="A134" s="5">
        <f t="shared" si="7"/>
        <v>42809</v>
      </c>
      <c r="B134" s="4">
        <f t="shared" si="12"/>
        <v>4.8000000000000001E-2</v>
      </c>
      <c r="C134" s="7">
        <f t="shared" si="8"/>
        <v>0</v>
      </c>
      <c r="D134" s="3"/>
      <c r="E134" s="2">
        <f t="shared" si="9"/>
        <v>0</v>
      </c>
      <c r="F134" s="2">
        <f t="shared" si="10"/>
        <v>0</v>
      </c>
      <c r="G134" s="2">
        <f t="shared" si="11"/>
        <v>0</v>
      </c>
    </row>
    <row r="135" spans="1:7">
      <c r="A135" s="5">
        <f t="shared" si="7"/>
        <v>42840</v>
      </c>
      <c r="B135" s="4">
        <f t="shared" si="12"/>
        <v>4.8000000000000001E-2</v>
      </c>
      <c r="C135" s="7">
        <f t="shared" si="8"/>
        <v>0</v>
      </c>
      <c r="D135" s="3"/>
      <c r="E135" s="2">
        <f t="shared" si="9"/>
        <v>0</v>
      </c>
      <c r="F135" s="2">
        <f t="shared" si="10"/>
        <v>0</v>
      </c>
      <c r="G135" s="2">
        <f t="shared" si="11"/>
        <v>0</v>
      </c>
    </row>
    <row r="136" spans="1:7">
      <c r="A136" s="5">
        <f t="shared" si="7"/>
        <v>42870</v>
      </c>
      <c r="B136" s="4">
        <f t="shared" si="12"/>
        <v>4.8000000000000001E-2</v>
      </c>
      <c r="C136" s="7">
        <f t="shared" si="8"/>
        <v>0</v>
      </c>
      <c r="D136" s="3"/>
      <c r="E136" s="2">
        <f t="shared" si="9"/>
        <v>0</v>
      </c>
      <c r="F136" s="2">
        <f t="shared" si="10"/>
        <v>0</v>
      </c>
      <c r="G136" s="2">
        <f t="shared" si="11"/>
        <v>0</v>
      </c>
    </row>
    <row r="137" spans="1:7">
      <c r="A137" s="5">
        <f t="shared" si="7"/>
        <v>42901</v>
      </c>
      <c r="B137" s="4">
        <f t="shared" si="12"/>
        <v>4.8000000000000001E-2</v>
      </c>
      <c r="C137" s="7">
        <f t="shared" si="8"/>
        <v>0</v>
      </c>
      <c r="D137" s="3"/>
      <c r="E137" s="2">
        <f t="shared" si="9"/>
        <v>0</v>
      </c>
      <c r="F137" s="2">
        <f t="shared" si="10"/>
        <v>0</v>
      </c>
      <c r="G137" s="2">
        <f t="shared" si="11"/>
        <v>0</v>
      </c>
    </row>
    <row r="138" spans="1:7">
      <c r="A138" s="5">
        <f t="shared" si="7"/>
        <v>42931</v>
      </c>
      <c r="B138" s="4">
        <f t="shared" si="12"/>
        <v>4.8000000000000001E-2</v>
      </c>
      <c r="C138" s="7">
        <f t="shared" si="8"/>
        <v>0</v>
      </c>
      <c r="D138" s="3"/>
      <c r="E138" s="2">
        <f t="shared" si="9"/>
        <v>0</v>
      </c>
      <c r="F138" s="2">
        <f t="shared" si="10"/>
        <v>0</v>
      </c>
      <c r="G138" s="2">
        <f t="shared" si="11"/>
        <v>0</v>
      </c>
    </row>
    <row r="139" spans="1:7">
      <c r="A139" s="5">
        <f t="shared" si="7"/>
        <v>42962</v>
      </c>
      <c r="B139" s="4">
        <f t="shared" si="12"/>
        <v>4.8000000000000001E-2</v>
      </c>
      <c r="C139" s="7">
        <f t="shared" si="8"/>
        <v>0</v>
      </c>
      <c r="D139" s="3"/>
      <c r="E139" s="2">
        <f t="shared" si="9"/>
        <v>0</v>
      </c>
      <c r="F139" s="2">
        <f t="shared" si="10"/>
        <v>0</v>
      </c>
      <c r="G139" s="2">
        <f t="shared" si="11"/>
        <v>0</v>
      </c>
    </row>
    <row r="140" spans="1:7">
      <c r="A140" s="5">
        <f t="shared" si="7"/>
        <v>42993</v>
      </c>
      <c r="B140" s="4">
        <f t="shared" si="12"/>
        <v>4.8000000000000001E-2</v>
      </c>
      <c r="C140" s="7">
        <f t="shared" si="8"/>
        <v>0</v>
      </c>
      <c r="D140" s="3"/>
      <c r="E140" s="2">
        <f t="shared" si="9"/>
        <v>0</v>
      </c>
      <c r="F140" s="2">
        <f t="shared" si="10"/>
        <v>0</v>
      </c>
      <c r="G140" s="2">
        <f t="shared" si="11"/>
        <v>0</v>
      </c>
    </row>
    <row r="141" spans="1:7">
      <c r="A141" s="5">
        <f t="shared" si="7"/>
        <v>43023</v>
      </c>
      <c r="B141" s="4">
        <f t="shared" si="12"/>
        <v>4.8000000000000001E-2</v>
      </c>
      <c r="C141" s="7">
        <f t="shared" si="8"/>
        <v>0</v>
      </c>
      <c r="D141" s="3"/>
      <c r="E141" s="2">
        <f t="shared" si="9"/>
        <v>0</v>
      </c>
      <c r="F141" s="2">
        <f t="shared" si="10"/>
        <v>0</v>
      </c>
      <c r="G141" s="2">
        <f t="shared" si="11"/>
        <v>0</v>
      </c>
    </row>
    <row r="142" spans="1:7">
      <c r="A142" s="5">
        <f t="shared" si="7"/>
        <v>43054</v>
      </c>
      <c r="B142" s="4">
        <f t="shared" si="12"/>
        <v>4.8000000000000001E-2</v>
      </c>
      <c r="C142" s="7">
        <f t="shared" si="8"/>
        <v>0</v>
      </c>
      <c r="D142" s="3"/>
      <c r="E142" s="2">
        <f t="shared" si="9"/>
        <v>0</v>
      </c>
      <c r="F142" s="2">
        <f t="shared" si="10"/>
        <v>0</v>
      </c>
      <c r="G142" s="2">
        <f t="shared" si="11"/>
        <v>0</v>
      </c>
    </row>
    <row r="143" spans="1:7">
      <c r="A143" s="5">
        <f t="shared" ref="A143:A206" si="13">DATE(YEAR(Data_pożyczki),MONTH(Data_pożyczki)+ROW()-14,DAY(Data_pożyczki))</f>
        <v>43084</v>
      </c>
      <c r="B143" s="4">
        <f t="shared" si="12"/>
        <v>4.8000000000000001E-2</v>
      </c>
      <c r="C143" s="7">
        <f t="shared" ref="C143:C206" si="14">IF(G142+E143-Płatność_miesięczna-D143&lt;5,G142+E143-D143,Płatność_miesięczna)</f>
        <v>0</v>
      </c>
      <c r="D143" s="3"/>
      <c r="E143" s="2">
        <f t="shared" si="9"/>
        <v>0</v>
      </c>
      <c r="F143" s="2">
        <f t="shared" si="10"/>
        <v>0</v>
      </c>
      <c r="G143" s="2">
        <f t="shared" si="11"/>
        <v>0</v>
      </c>
    </row>
    <row r="144" spans="1:7">
      <c r="A144" s="5">
        <f t="shared" si="13"/>
        <v>43115</v>
      </c>
      <c r="B144" s="4">
        <f t="shared" si="12"/>
        <v>4.8000000000000001E-2</v>
      </c>
      <c r="C144" s="7">
        <f t="shared" si="14"/>
        <v>0</v>
      </c>
      <c r="D144" s="3"/>
      <c r="E144" s="2">
        <f t="shared" ref="E144:E207" si="15">ROUND(G143*B144*(A144-A143)/365,2)</f>
        <v>0</v>
      </c>
      <c r="F144" s="2">
        <f t="shared" ref="F144:F207" si="16">C144+D144-E144</f>
        <v>0</v>
      </c>
      <c r="G144" s="2">
        <f t="shared" ref="G144:G207" si="17">G143-F144</f>
        <v>0</v>
      </c>
    </row>
    <row r="145" spans="1:7">
      <c r="A145" s="5">
        <f t="shared" si="13"/>
        <v>43146</v>
      </c>
      <c r="B145" s="4">
        <f t="shared" ref="B145:B208" si="18">B144</f>
        <v>4.8000000000000001E-2</v>
      </c>
      <c r="C145" s="7">
        <f t="shared" si="14"/>
        <v>0</v>
      </c>
      <c r="D145" s="3"/>
      <c r="E145" s="2">
        <f t="shared" si="15"/>
        <v>0</v>
      </c>
      <c r="F145" s="2">
        <f t="shared" si="16"/>
        <v>0</v>
      </c>
      <c r="G145" s="2">
        <f t="shared" si="17"/>
        <v>0</v>
      </c>
    </row>
    <row r="146" spans="1:7">
      <c r="A146" s="5">
        <f t="shared" si="13"/>
        <v>43174</v>
      </c>
      <c r="B146" s="4">
        <f t="shared" si="18"/>
        <v>4.8000000000000001E-2</v>
      </c>
      <c r="C146" s="7">
        <f t="shared" si="14"/>
        <v>0</v>
      </c>
      <c r="D146" s="3"/>
      <c r="E146" s="2">
        <f t="shared" si="15"/>
        <v>0</v>
      </c>
      <c r="F146" s="2">
        <f t="shared" si="16"/>
        <v>0</v>
      </c>
      <c r="G146" s="2">
        <f t="shared" si="17"/>
        <v>0</v>
      </c>
    </row>
    <row r="147" spans="1:7">
      <c r="A147" s="5">
        <f t="shared" si="13"/>
        <v>43205</v>
      </c>
      <c r="B147" s="4">
        <f t="shared" si="18"/>
        <v>4.8000000000000001E-2</v>
      </c>
      <c r="C147" s="7">
        <f t="shared" si="14"/>
        <v>0</v>
      </c>
      <c r="D147" s="3"/>
      <c r="E147" s="2">
        <f t="shared" si="15"/>
        <v>0</v>
      </c>
      <c r="F147" s="2">
        <f t="shared" si="16"/>
        <v>0</v>
      </c>
      <c r="G147" s="2">
        <f t="shared" si="17"/>
        <v>0</v>
      </c>
    </row>
    <row r="148" spans="1:7">
      <c r="A148" s="5">
        <f t="shared" si="13"/>
        <v>43235</v>
      </c>
      <c r="B148" s="4">
        <f t="shared" si="18"/>
        <v>4.8000000000000001E-2</v>
      </c>
      <c r="C148" s="7">
        <f t="shared" si="14"/>
        <v>0</v>
      </c>
      <c r="D148" s="3"/>
      <c r="E148" s="2">
        <f t="shared" si="15"/>
        <v>0</v>
      </c>
      <c r="F148" s="2">
        <f t="shared" si="16"/>
        <v>0</v>
      </c>
      <c r="G148" s="2">
        <f t="shared" si="17"/>
        <v>0</v>
      </c>
    </row>
    <row r="149" spans="1:7">
      <c r="A149" s="5">
        <f t="shared" si="13"/>
        <v>43266</v>
      </c>
      <c r="B149" s="4">
        <f t="shared" si="18"/>
        <v>4.8000000000000001E-2</v>
      </c>
      <c r="C149" s="7">
        <f t="shared" si="14"/>
        <v>0</v>
      </c>
      <c r="D149" s="3"/>
      <c r="E149" s="2">
        <f t="shared" si="15"/>
        <v>0</v>
      </c>
      <c r="F149" s="2">
        <f t="shared" si="16"/>
        <v>0</v>
      </c>
      <c r="G149" s="2">
        <f t="shared" si="17"/>
        <v>0</v>
      </c>
    </row>
    <row r="150" spans="1:7">
      <c r="A150" s="5">
        <f t="shared" si="13"/>
        <v>43296</v>
      </c>
      <c r="B150" s="4">
        <f t="shared" si="18"/>
        <v>4.8000000000000001E-2</v>
      </c>
      <c r="C150" s="7">
        <f t="shared" si="14"/>
        <v>0</v>
      </c>
      <c r="D150" s="3"/>
      <c r="E150" s="2">
        <f t="shared" si="15"/>
        <v>0</v>
      </c>
      <c r="F150" s="2">
        <f t="shared" si="16"/>
        <v>0</v>
      </c>
      <c r="G150" s="2">
        <f t="shared" si="17"/>
        <v>0</v>
      </c>
    </row>
    <row r="151" spans="1:7">
      <c r="A151" s="5">
        <f t="shared" si="13"/>
        <v>43327</v>
      </c>
      <c r="B151" s="4">
        <f t="shared" si="18"/>
        <v>4.8000000000000001E-2</v>
      </c>
      <c r="C151" s="7">
        <f t="shared" si="14"/>
        <v>0</v>
      </c>
      <c r="D151" s="3"/>
      <c r="E151" s="2">
        <f t="shared" si="15"/>
        <v>0</v>
      </c>
      <c r="F151" s="2">
        <f t="shared" si="16"/>
        <v>0</v>
      </c>
      <c r="G151" s="2">
        <f t="shared" si="17"/>
        <v>0</v>
      </c>
    </row>
    <row r="152" spans="1:7">
      <c r="A152" s="5">
        <f t="shared" si="13"/>
        <v>43358</v>
      </c>
      <c r="B152" s="4">
        <f t="shared" si="18"/>
        <v>4.8000000000000001E-2</v>
      </c>
      <c r="C152" s="7">
        <f t="shared" si="14"/>
        <v>0</v>
      </c>
      <c r="D152" s="3"/>
      <c r="E152" s="2">
        <f t="shared" si="15"/>
        <v>0</v>
      </c>
      <c r="F152" s="2">
        <f t="shared" si="16"/>
        <v>0</v>
      </c>
      <c r="G152" s="2">
        <f t="shared" si="17"/>
        <v>0</v>
      </c>
    </row>
    <row r="153" spans="1:7">
      <c r="A153" s="5">
        <f t="shared" si="13"/>
        <v>43388</v>
      </c>
      <c r="B153" s="4">
        <f t="shared" si="18"/>
        <v>4.8000000000000001E-2</v>
      </c>
      <c r="C153" s="7">
        <f t="shared" si="14"/>
        <v>0</v>
      </c>
      <c r="D153" s="3"/>
      <c r="E153" s="2">
        <f t="shared" si="15"/>
        <v>0</v>
      </c>
      <c r="F153" s="2">
        <f t="shared" si="16"/>
        <v>0</v>
      </c>
      <c r="G153" s="2">
        <f t="shared" si="17"/>
        <v>0</v>
      </c>
    </row>
    <row r="154" spans="1:7">
      <c r="A154" s="5">
        <f t="shared" si="13"/>
        <v>43419</v>
      </c>
      <c r="B154" s="4">
        <f t="shared" si="18"/>
        <v>4.8000000000000001E-2</v>
      </c>
      <c r="C154" s="7">
        <f t="shared" si="14"/>
        <v>0</v>
      </c>
      <c r="D154" s="3"/>
      <c r="E154" s="2">
        <f t="shared" si="15"/>
        <v>0</v>
      </c>
      <c r="F154" s="2">
        <f t="shared" si="16"/>
        <v>0</v>
      </c>
      <c r="G154" s="2">
        <f t="shared" si="17"/>
        <v>0</v>
      </c>
    </row>
    <row r="155" spans="1:7">
      <c r="A155" s="5">
        <f t="shared" si="13"/>
        <v>43449</v>
      </c>
      <c r="B155" s="4">
        <f t="shared" si="18"/>
        <v>4.8000000000000001E-2</v>
      </c>
      <c r="C155" s="7">
        <f t="shared" si="14"/>
        <v>0</v>
      </c>
      <c r="D155" s="3"/>
      <c r="E155" s="2">
        <f t="shared" si="15"/>
        <v>0</v>
      </c>
      <c r="F155" s="2">
        <f t="shared" si="16"/>
        <v>0</v>
      </c>
      <c r="G155" s="2">
        <f t="shared" si="17"/>
        <v>0</v>
      </c>
    </row>
    <row r="156" spans="1:7">
      <c r="A156" s="5">
        <f t="shared" si="13"/>
        <v>43480</v>
      </c>
      <c r="B156" s="4">
        <f t="shared" si="18"/>
        <v>4.8000000000000001E-2</v>
      </c>
      <c r="C156" s="7">
        <f t="shared" si="14"/>
        <v>0</v>
      </c>
      <c r="D156" s="3"/>
      <c r="E156" s="2">
        <f t="shared" si="15"/>
        <v>0</v>
      </c>
      <c r="F156" s="2">
        <f t="shared" si="16"/>
        <v>0</v>
      </c>
      <c r="G156" s="2">
        <f t="shared" si="17"/>
        <v>0</v>
      </c>
    </row>
    <row r="157" spans="1:7">
      <c r="A157" s="5">
        <f t="shared" si="13"/>
        <v>43511</v>
      </c>
      <c r="B157" s="4">
        <f t="shared" si="18"/>
        <v>4.8000000000000001E-2</v>
      </c>
      <c r="C157" s="7">
        <f t="shared" si="14"/>
        <v>0</v>
      </c>
      <c r="D157" s="3"/>
      <c r="E157" s="2">
        <f t="shared" si="15"/>
        <v>0</v>
      </c>
      <c r="F157" s="2">
        <f t="shared" si="16"/>
        <v>0</v>
      </c>
      <c r="G157" s="2">
        <f t="shared" si="17"/>
        <v>0</v>
      </c>
    </row>
    <row r="158" spans="1:7">
      <c r="A158" s="5">
        <f t="shared" si="13"/>
        <v>43539</v>
      </c>
      <c r="B158" s="4">
        <f t="shared" si="18"/>
        <v>4.8000000000000001E-2</v>
      </c>
      <c r="C158" s="7">
        <f t="shared" si="14"/>
        <v>0</v>
      </c>
      <c r="D158" s="3"/>
      <c r="E158" s="2">
        <f t="shared" si="15"/>
        <v>0</v>
      </c>
      <c r="F158" s="2">
        <f t="shared" si="16"/>
        <v>0</v>
      </c>
      <c r="G158" s="2">
        <f t="shared" si="17"/>
        <v>0</v>
      </c>
    </row>
    <row r="159" spans="1:7">
      <c r="A159" s="5">
        <f t="shared" si="13"/>
        <v>43570</v>
      </c>
      <c r="B159" s="4">
        <f t="shared" si="18"/>
        <v>4.8000000000000001E-2</v>
      </c>
      <c r="C159" s="7">
        <f t="shared" si="14"/>
        <v>0</v>
      </c>
      <c r="D159" s="3"/>
      <c r="E159" s="2">
        <f t="shared" si="15"/>
        <v>0</v>
      </c>
      <c r="F159" s="2">
        <f t="shared" si="16"/>
        <v>0</v>
      </c>
      <c r="G159" s="2">
        <f t="shared" si="17"/>
        <v>0</v>
      </c>
    </row>
    <row r="160" spans="1:7">
      <c r="A160" s="5">
        <f t="shared" si="13"/>
        <v>43600</v>
      </c>
      <c r="B160" s="4">
        <f t="shared" si="18"/>
        <v>4.8000000000000001E-2</v>
      </c>
      <c r="C160" s="7">
        <f t="shared" si="14"/>
        <v>0</v>
      </c>
      <c r="D160" s="3"/>
      <c r="E160" s="2">
        <f t="shared" si="15"/>
        <v>0</v>
      </c>
      <c r="F160" s="2">
        <f t="shared" si="16"/>
        <v>0</v>
      </c>
      <c r="G160" s="2">
        <f t="shared" si="17"/>
        <v>0</v>
      </c>
    </row>
    <row r="161" spans="1:7">
      <c r="A161" s="5">
        <f t="shared" si="13"/>
        <v>43631</v>
      </c>
      <c r="B161" s="4">
        <f t="shared" si="18"/>
        <v>4.8000000000000001E-2</v>
      </c>
      <c r="C161" s="7">
        <f t="shared" si="14"/>
        <v>0</v>
      </c>
      <c r="D161" s="3"/>
      <c r="E161" s="2">
        <f t="shared" si="15"/>
        <v>0</v>
      </c>
      <c r="F161" s="2">
        <f t="shared" si="16"/>
        <v>0</v>
      </c>
      <c r="G161" s="2">
        <f t="shared" si="17"/>
        <v>0</v>
      </c>
    </row>
    <row r="162" spans="1:7">
      <c r="A162" s="5">
        <f t="shared" si="13"/>
        <v>43661</v>
      </c>
      <c r="B162" s="4">
        <f t="shared" si="18"/>
        <v>4.8000000000000001E-2</v>
      </c>
      <c r="C162" s="7">
        <f t="shared" si="14"/>
        <v>0</v>
      </c>
      <c r="D162" s="3"/>
      <c r="E162" s="2">
        <f t="shared" si="15"/>
        <v>0</v>
      </c>
      <c r="F162" s="2">
        <f t="shared" si="16"/>
        <v>0</v>
      </c>
      <c r="G162" s="2">
        <f t="shared" si="17"/>
        <v>0</v>
      </c>
    </row>
    <row r="163" spans="1:7">
      <c r="A163" s="5">
        <f t="shared" si="13"/>
        <v>43692</v>
      </c>
      <c r="B163" s="4">
        <f t="shared" si="18"/>
        <v>4.8000000000000001E-2</v>
      </c>
      <c r="C163" s="7">
        <f t="shared" si="14"/>
        <v>0</v>
      </c>
      <c r="D163" s="3"/>
      <c r="E163" s="2">
        <f t="shared" si="15"/>
        <v>0</v>
      </c>
      <c r="F163" s="2">
        <f t="shared" si="16"/>
        <v>0</v>
      </c>
      <c r="G163" s="2">
        <f t="shared" si="17"/>
        <v>0</v>
      </c>
    </row>
    <row r="164" spans="1:7">
      <c r="A164" s="5">
        <f t="shared" si="13"/>
        <v>43723</v>
      </c>
      <c r="B164" s="4">
        <f t="shared" si="18"/>
        <v>4.8000000000000001E-2</v>
      </c>
      <c r="C164" s="7">
        <f t="shared" si="14"/>
        <v>0</v>
      </c>
      <c r="D164" s="3"/>
      <c r="E164" s="2">
        <f t="shared" si="15"/>
        <v>0</v>
      </c>
      <c r="F164" s="2">
        <f t="shared" si="16"/>
        <v>0</v>
      </c>
      <c r="G164" s="2">
        <f t="shared" si="17"/>
        <v>0</v>
      </c>
    </row>
    <row r="165" spans="1:7">
      <c r="A165" s="5">
        <f t="shared" si="13"/>
        <v>43753</v>
      </c>
      <c r="B165" s="4">
        <f t="shared" si="18"/>
        <v>4.8000000000000001E-2</v>
      </c>
      <c r="C165" s="7">
        <f t="shared" si="14"/>
        <v>0</v>
      </c>
      <c r="D165" s="3"/>
      <c r="E165" s="2">
        <f t="shared" si="15"/>
        <v>0</v>
      </c>
      <c r="F165" s="2">
        <f t="shared" si="16"/>
        <v>0</v>
      </c>
      <c r="G165" s="2">
        <f t="shared" si="17"/>
        <v>0</v>
      </c>
    </row>
    <row r="166" spans="1:7">
      <c r="A166" s="5">
        <f t="shared" si="13"/>
        <v>43784</v>
      </c>
      <c r="B166" s="4">
        <f t="shared" si="18"/>
        <v>4.8000000000000001E-2</v>
      </c>
      <c r="C166" s="7">
        <f t="shared" si="14"/>
        <v>0</v>
      </c>
      <c r="D166" s="3"/>
      <c r="E166" s="2">
        <f t="shared" si="15"/>
        <v>0</v>
      </c>
      <c r="F166" s="2">
        <f t="shared" si="16"/>
        <v>0</v>
      </c>
      <c r="G166" s="2">
        <f t="shared" si="17"/>
        <v>0</v>
      </c>
    </row>
    <row r="167" spans="1:7">
      <c r="A167" s="5">
        <f t="shared" si="13"/>
        <v>43814</v>
      </c>
      <c r="B167" s="4">
        <f t="shared" si="18"/>
        <v>4.8000000000000001E-2</v>
      </c>
      <c r="C167" s="7">
        <f t="shared" si="14"/>
        <v>0</v>
      </c>
      <c r="D167" s="3"/>
      <c r="E167" s="2">
        <f t="shared" si="15"/>
        <v>0</v>
      </c>
      <c r="F167" s="2">
        <f t="shared" si="16"/>
        <v>0</v>
      </c>
      <c r="G167" s="2">
        <f t="shared" si="17"/>
        <v>0</v>
      </c>
    </row>
    <row r="168" spans="1:7">
      <c r="A168" s="5">
        <f t="shared" si="13"/>
        <v>43845</v>
      </c>
      <c r="B168" s="4">
        <f t="shared" si="18"/>
        <v>4.8000000000000001E-2</v>
      </c>
      <c r="C168" s="7">
        <f t="shared" si="14"/>
        <v>0</v>
      </c>
      <c r="D168" s="3"/>
      <c r="E168" s="2">
        <f t="shared" si="15"/>
        <v>0</v>
      </c>
      <c r="F168" s="2">
        <f t="shared" si="16"/>
        <v>0</v>
      </c>
      <c r="G168" s="2">
        <f t="shared" si="17"/>
        <v>0</v>
      </c>
    </row>
    <row r="169" spans="1:7">
      <c r="A169" s="5">
        <f t="shared" si="13"/>
        <v>43876</v>
      </c>
      <c r="B169" s="4">
        <f t="shared" si="18"/>
        <v>4.8000000000000001E-2</v>
      </c>
      <c r="C169" s="7">
        <f t="shared" si="14"/>
        <v>0</v>
      </c>
      <c r="D169" s="3"/>
      <c r="E169" s="2">
        <f t="shared" si="15"/>
        <v>0</v>
      </c>
      <c r="F169" s="2">
        <f t="shared" si="16"/>
        <v>0</v>
      </c>
      <c r="G169" s="2">
        <f t="shared" si="17"/>
        <v>0</v>
      </c>
    </row>
    <row r="170" spans="1:7">
      <c r="A170" s="5">
        <f t="shared" si="13"/>
        <v>43905</v>
      </c>
      <c r="B170" s="4">
        <f t="shared" si="18"/>
        <v>4.8000000000000001E-2</v>
      </c>
      <c r="C170" s="7">
        <f t="shared" si="14"/>
        <v>0</v>
      </c>
      <c r="D170" s="3"/>
      <c r="E170" s="2">
        <f t="shared" si="15"/>
        <v>0</v>
      </c>
      <c r="F170" s="2">
        <f t="shared" si="16"/>
        <v>0</v>
      </c>
      <c r="G170" s="2">
        <f t="shared" si="17"/>
        <v>0</v>
      </c>
    </row>
    <row r="171" spans="1:7">
      <c r="A171" s="5">
        <f t="shared" si="13"/>
        <v>43936</v>
      </c>
      <c r="B171" s="4">
        <f t="shared" si="18"/>
        <v>4.8000000000000001E-2</v>
      </c>
      <c r="C171" s="7">
        <f t="shared" si="14"/>
        <v>0</v>
      </c>
      <c r="D171" s="3"/>
      <c r="E171" s="2">
        <f t="shared" si="15"/>
        <v>0</v>
      </c>
      <c r="F171" s="2">
        <f t="shared" si="16"/>
        <v>0</v>
      </c>
      <c r="G171" s="2">
        <f t="shared" si="17"/>
        <v>0</v>
      </c>
    </row>
    <row r="172" spans="1:7">
      <c r="A172" s="5">
        <f t="shared" si="13"/>
        <v>43966</v>
      </c>
      <c r="B172" s="4">
        <f t="shared" si="18"/>
        <v>4.8000000000000001E-2</v>
      </c>
      <c r="C172" s="7">
        <f t="shared" si="14"/>
        <v>0</v>
      </c>
      <c r="D172" s="3"/>
      <c r="E172" s="2">
        <f t="shared" si="15"/>
        <v>0</v>
      </c>
      <c r="F172" s="2">
        <f t="shared" si="16"/>
        <v>0</v>
      </c>
      <c r="G172" s="2">
        <f t="shared" si="17"/>
        <v>0</v>
      </c>
    </row>
    <row r="173" spans="1:7">
      <c r="A173" s="5">
        <f t="shared" si="13"/>
        <v>43997</v>
      </c>
      <c r="B173" s="4">
        <f t="shared" si="18"/>
        <v>4.8000000000000001E-2</v>
      </c>
      <c r="C173" s="7">
        <f t="shared" si="14"/>
        <v>0</v>
      </c>
      <c r="D173" s="3"/>
      <c r="E173" s="2">
        <f t="shared" si="15"/>
        <v>0</v>
      </c>
      <c r="F173" s="2">
        <f t="shared" si="16"/>
        <v>0</v>
      </c>
      <c r="G173" s="2">
        <f t="shared" si="17"/>
        <v>0</v>
      </c>
    </row>
    <row r="174" spans="1:7">
      <c r="A174" s="5">
        <f t="shared" si="13"/>
        <v>44027</v>
      </c>
      <c r="B174" s="4">
        <f t="shared" si="18"/>
        <v>4.8000000000000001E-2</v>
      </c>
      <c r="C174" s="7">
        <f t="shared" si="14"/>
        <v>0</v>
      </c>
      <c r="D174" s="3"/>
      <c r="E174" s="2">
        <f t="shared" si="15"/>
        <v>0</v>
      </c>
      <c r="F174" s="2">
        <f t="shared" si="16"/>
        <v>0</v>
      </c>
      <c r="G174" s="2">
        <f t="shared" si="17"/>
        <v>0</v>
      </c>
    </row>
    <row r="175" spans="1:7">
      <c r="A175" s="5">
        <f t="shared" si="13"/>
        <v>44058</v>
      </c>
      <c r="B175" s="4">
        <f t="shared" si="18"/>
        <v>4.8000000000000001E-2</v>
      </c>
      <c r="C175" s="7">
        <f t="shared" si="14"/>
        <v>0</v>
      </c>
      <c r="D175" s="3"/>
      <c r="E175" s="2">
        <f t="shared" si="15"/>
        <v>0</v>
      </c>
      <c r="F175" s="2">
        <f t="shared" si="16"/>
        <v>0</v>
      </c>
      <c r="G175" s="2">
        <f t="shared" si="17"/>
        <v>0</v>
      </c>
    </row>
    <row r="176" spans="1:7">
      <c r="A176" s="5">
        <f t="shared" si="13"/>
        <v>44089</v>
      </c>
      <c r="B176" s="4">
        <f t="shared" si="18"/>
        <v>4.8000000000000001E-2</v>
      </c>
      <c r="C176" s="7">
        <f t="shared" si="14"/>
        <v>0</v>
      </c>
      <c r="D176" s="3"/>
      <c r="E176" s="2">
        <f t="shared" si="15"/>
        <v>0</v>
      </c>
      <c r="F176" s="2">
        <f t="shared" si="16"/>
        <v>0</v>
      </c>
      <c r="G176" s="2">
        <f t="shared" si="17"/>
        <v>0</v>
      </c>
    </row>
    <row r="177" spans="1:7">
      <c r="A177" s="5">
        <f t="shared" si="13"/>
        <v>44119</v>
      </c>
      <c r="B177" s="4">
        <f t="shared" si="18"/>
        <v>4.8000000000000001E-2</v>
      </c>
      <c r="C177" s="7">
        <f t="shared" si="14"/>
        <v>0</v>
      </c>
      <c r="D177" s="3"/>
      <c r="E177" s="2">
        <f t="shared" si="15"/>
        <v>0</v>
      </c>
      <c r="F177" s="2">
        <f t="shared" si="16"/>
        <v>0</v>
      </c>
      <c r="G177" s="2">
        <f t="shared" si="17"/>
        <v>0</v>
      </c>
    </row>
    <row r="178" spans="1:7">
      <c r="A178" s="5">
        <f t="shared" si="13"/>
        <v>44150</v>
      </c>
      <c r="B178" s="4">
        <f t="shared" si="18"/>
        <v>4.8000000000000001E-2</v>
      </c>
      <c r="C178" s="7">
        <f t="shared" si="14"/>
        <v>0</v>
      </c>
      <c r="D178" s="3"/>
      <c r="E178" s="2">
        <f t="shared" si="15"/>
        <v>0</v>
      </c>
      <c r="F178" s="2">
        <f t="shared" si="16"/>
        <v>0</v>
      </c>
      <c r="G178" s="2">
        <f t="shared" si="17"/>
        <v>0</v>
      </c>
    </row>
    <row r="179" spans="1:7">
      <c r="A179" s="5">
        <f t="shared" si="13"/>
        <v>44180</v>
      </c>
      <c r="B179" s="4">
        <f t="shared" si="18"/>
        <v>4.8000000000000001E-2</v>
      </c>
      <c r="C179" s="7">
        <f t="shared" si="14"/>
        <v>0</v>
      </c>
      <c r="D179" s="3"/>
      <c r="E179" s="2">
        <f t="shared" si="15"/>
        <v>0</v>
      </c>
      <c r="F179" s="2">
        <f t="shared" si="16"/>
        <v>0</v>
      </c>
      <c r="G179" s="2">
        <f t="shared" si="17"/>
        <v>0</v>
      </c>
    </row>
    <row r="180" spans="1:7">
      <c r="A180" s="5">
        <f t="shared" si="13"/>
        <v>44211</v>
      </c>
      <c r="B180" s="4">
        <f t="shared" si="18"/>
        <v>4.8000000000000001E-2</v>
      </c>
      <c r="C180" s="7">
        <f t="shared" si="14"/>
        <v>0</v>
      </c>
      <c r="D180" s="3"/>
      <c r="E180" s="2">
        <f t="shared" si="15"/>
        <v>0</v>
      </c>
      <c r="F180" s="2">
        <f t="shared" si="16"/>
        <v>0</v>
      </c>
      <c r="G180" s="2">
        <f t="shared" si="17"/>
        <v>0</v>
      </c>
    </row>
    <row r="181" spans="1:7">
      <c r="A181" s="5">
        <f t="shared" si="13"/>
        <v>44242</v>
      </c>
      <c r="B181" s="4">
        <f t="shared" si="18"/>
        <v>4.8000000000000001E-2</v>
      </c>
      <c r="C181" s="7">
        <f t="shared" si="14"/>
        <v>0</v>
      </c>
      <c r="D181" s="3"/>
      <c r="E181" s="2">
        <f t="shared" si="15"/>
        <v>0</v>
      </c>
      <c r="F181" s="2">
        <f t="shared" si="16"/>
        <v>0</v>
      </c>
      <c r="G181" s="2">
        <f t="shared" si="17"/>
        <v>0</v>
      </c>
    </row>
    <row r="182" spans="1:7">
      <c r="A182" s="5">
        <f t="shared" si="13"/>
        <v>44270</v>
      </c>
      <c r="B182" s="4">
        <f t="shared" si="18"/>
        <v>4.8000000000000001E-2</v>
      </c>
      <c r="C182" s="7">
        <f t="shared" si="14"/>
        <v>0</v>
      </c>
      <c r="D182" s="3"/>
      <c r="E182" s="2">
        <f t="shared" si="15"/>
        <v>0</v>
      </c>
      <c r="F182" s="2">
        <f t="shared" si="16"/>
        <v>0</v>
      </c>
      <c r="G182" s="2">
        <f t="shared" si="17"/>
        <v>0</v>
      </c>
    </row>
    <row r="183" spans="1:7">
      <c r="A183" s="5">
        <f t="shared" si="13"/>
        <v>44301</v>
      </c>
      <c r="B183" s="4">
        <f t="shared" si="18"/>
        <v>4.8000000000000001E-2</v>
      </c>
      <c r="C183" s="7">
        <f t="shared" si="14"/>
        <v>0</v>
      </c>
      <c r="D183" s="3"/>
      <c r="E183" s="2">
        <f t="shared" si="15"/>
        <v>0</v>
      </c>
      <c r="F183" s="2">
        <f t="shared" si="16"/>
        <v>0</v>
      </c>
      <c r="G183" s="2">
        <f t="shared" si="17"/>
        <v>0</v>
      </c>
    </row>
    <row r="184" spans="1:7">
      <c r="A184" s="5">
        <f t="shared" si="13"/>
        <v>44331</v>
      </c>
      <c r="B184" s="4">
        <f t="shared" si="18"/>
        <v>4.8000000000000001E-2</v>
      </c>
      <c r="C184" s="7">
        <f t="shared" si="14"/>
        <v>0</v>
      </c>
      <c r="D184" s="3"/>
      <c r="E184" s="2">
        <f t="shared" si="15"/>
        <v>0</v>
      </c>
      <c r="F184" s="2">
        <f t="shared" si="16"/>
        <v>0</v>
      </c>
      <c r="G184" s="2">
        <f t="shared" si="17"/>
        <v>0</v>
      </c>
    </row>
    <row r="185" spans="1:7">
      <c r="A185" s="5">
        <f t="shared" si="13"/>
        <v>44362</v>
      </c>
      <c r="B185" s="4">
        <f t="shared" si="18"/>
        <v>4.8000000000000001E-2</v>
      </c>
      <c r="C185" s="7">
        <f t="shared" si="14"/>
        <v>0</v>
      </c>
      <c r="D185" s="3"/>
      <c r="E185" s="2">
        <f t="shared" si="15"/>
        <v>0</v>
      </c>
      <c r="F185" s="2">
        <f t="shared" si="16"/>
        <v>0</v>
      </c>
      <c r="G185" s="2">
        <f t="shared" si="17"/>
        <v>0</v>
      </c>
    </row>
    <row r="186" spans="1:7">
      <c r="A186" s="5">
        <f t="shared" si="13"/>
        <v>44392</v>
      </c>
      <c r="B186" s="4">
        <f t="shared" si="18"/>
        <v>4.8000000000000001E-2</v>
      </c>
      <c r="C186" s="7">
        <f t="shared" si="14"/>
        <v>0</v>
      </c>
      <c r="D186" s="3"/>
      <c r="E186" s="2">
        <f t="shared" si="15"/>
        <v>0</v>
      </c>
      <c r="F186" s="2">
        <f t="shared" si="16"/>
        <v>0</v>
      </c>
      <c r="G186" s="2">
        <f t="shared" si="17"/>
        <v>0</v>
      </c>
    </row>
    <row r="187" spans="1:7">
      <c r="A187" s="5">
        <f t="shared" si="13"/>
        <v>44423</v>
      </c>
      <c r="B187" s="4">
        <f t="shared" si="18"/>
        <v>4.8000000000000001E-2</v>
      </c>
      <c r="C187" s="7">
        <f t="shared" si="14"/>
        <v>0</v>
      </c>
      <c r="D187" s="3"/>
      <c r="E187" s="2">
        <f t="shared" si="15"/>
        <v>0</v>
      </c>
      <c r="F187" s="2">
        <f t="shared" si="16"/>
        <v>0</v>
      </c>
      <c r="G187" s="2">
        <f t="shared" si="17"/>
        <v>0</v>
      </c>
    </row>
    <row r="188" spans="1:7">
      <c r="A188" s="5">
        <f t="shared" si="13"/>
        <v>44454</v>
      </c>
      <c r="B188" s="4">
        <f t="shared" si="18"/>
        <v>4.8000000000000001E-2</v>
      </c>
      <c r="C188" s="7">
        <f t="shared" si="14"/>
        <v>0</v>
      </c>
      <c r="D188" s="3"/>
      <c r="E188" s="2">
        <f t="shared" si="15"/>
        <v>0</v>
      </c>
      <c r="F188" s="2">
        <f t="shared" si="16"/>
        <v>0</v>
      </c>
      <c r="G188" s="2">
        <f t="shared" si="17"/>
        <v>0</v>
      </c>
    </row>
    <row r="189" spans="1:7">
      <c r="A189" s="5">
        <f t="shared" si="13"/>
        <v>44484</v>
      </c>
      <c r="B189" s="4">
        <f t="shared" si="18"/>
        <v>4.8000000000000001E-2</v>
      </c>
      <c r="C189" s="7">
        <f t="shared" si="14"/>
        <v>0</v>
      </c>
      <c r="D189" s="3"/>
      <c r="E189" s="2">
        <f t="shared" si="15"/>
        <v>0</v>
      </c>
      <c r="F189" s="2">
        <f t="shared" si="16"/>
        <v>0</v>
      </c>
      <c r="G189" s="2">
        <f t="shared" si="17"/>
        <v>0</v>
      </c>
    </row>
    <row r="190" spans="1:7">
      <c r="A190" s="5">
        <f t="shared" si="13"/>
        <v>44515</v>
      </c>
      <c r="B190" s="4">
        <f t="shared" si="18"/>
        <v>4.8000000000000001E-2</v>
      </c>
      <c r="C190" s="7">
        <f t="shared" si="14"/>
        <v>0</v>
      </c>
      <c r="D190" s="3"/>
      <c r="E190" s="2">
        <f t="shared" si="15"/>
        <v>0</v>
      </c>
      <c r="F190" s="2">
        <f t="shared" si="16"/>
        <v>0</v>
      </c>
      <c r="G190" s="2">
        <f t="shared" si="17"/>
        <v>0</v>
      </c>
    </row>
    <row r="191" spans="1:7">
      <c r="A191" s="5">
        <f t="shared" si="13"/>
        <v>44545</v>
      </c>
      <c r="B191" s="4">
        <f t="shared" si="18"/>
        <v>4.8000000000000001E-2</v>
      </c>
      <c r="C191" s="7">
        <f t="shared" si="14"/>
        <v>0</v>
      </c>
      <c r="D191" s="3"/>
      <c r="E191" s="2">
        <f t="shared" si="15"/>
        <v>0</v>
      </c>
      <c r="F191" s="2">
        <f t="shared" si="16"/>
        <v>0</v>
      </c>
      <c r="G191" s="2">
        <f t="shared" si="17"/>
        <v>0</v>
      </c>
    </row>
    <row r="192" spans="1:7">
      <c r="A192" s="5">
        <f t="shared" si="13"/>
        <v>44576</v>
      </c>
      <c r="B192" s="4">
        <f t="shared" si="18"/>
        <v>4.8000000000000001E-2</v>
      </c>
      <c r="C192" s="7">
        <f t="shared" si="14"/>
        <v>0</v>
      </c>
      <c r="D192" s="3"/>
      <c r="E192" s="2">
        <f t="shared" si="15"/>
        <v>0</v>
      </c>
      <c r="F192" s="2">
        <f t="shared" si="16"/>
        <v>0</v>
      </c>
      <c r="G192" s="2">
        <f t="shared" si="17"/>
        <v>0</v>
      </c>
    </row>
    <row r="193" spans="1:7">
      <c r="A193" s="5">
        <f t="shared" si="13"/>
        <v>44607</v>
      </c>
      <c r="B193" s="4">
        <f t="shared" si="18"/>
        <v>4.8000000000000001E-2</v>
      </c>
      <c r="C193" s="7">
        <f t="shared" si="14"/>
        <v>0</v>
      </c>
      <c r="D193" s="3"/>
      <c r="E193" s="2">
        <f t="shared" si="15"/>
        <v>0</v>
      </c>
      <c r="F193" s="2">
        <f t="shared" si="16"/>
        <v>0</v>
      </c>
      <c r="G193" s="2">
        <f t="shared" si="17"/>
        <v>0</v>
      </c>
    </row>
    <row r="194" spans="1:7">
      <c r="A194" s="5">
        <f t="shared" si="13"/>
        <v>44635</v>
      </c>
      <c r="B194" s="4">
        <f t="shared" si="18"/>
        <v>4.8000000000000001E-2</v>
      </c>
      <c r="C194" s="7">
        <f t="shared" si="14"/>
        <v>0</v>
      </c>
      <c r="D194" s="3"/>
      <c r="E194" s="2">
        <f t="shared" si="15"/>
        <v>0</v>
      </c>
      <c r="F194" s="2">
        <f t="shared" si="16"/>
        <v>0</v>
      </c>
      <c r="G194" s="2">
        <f t="shared" si="17"/>
        <v>0</v>
      </c>
    </row>
    <row r="195" spans="1:7">
      <c r="A195" s="5">
        <f t="shared" si="13"/>
        <v>44666</v>
      </c>
      <c r="B195" s="4">
        <f t="shared" si="18"/>
        <v>4.8000000000000001E-2</v>
      </c>
      <c r="C195" s="7">
        <f t="shared" si="14"/>
        <v>0</v>
      </c>
      <c r="D195" s="3"/>
      <c r="E195" s="2">
        <f t="shared" si="15"/>
        <v>0</v>
      </c>
      <c r="F195" s="2">
        <f t="shared" si="16"/>
        <v>0</v>
      </c>
      <c r="G195" s="2">
        <f t="shared" si="17"/>
        <v>0</v>
      </c>
    </row>
    <row r="196" spans="1:7">
      <c r="A196" s="5">
        <f t="shared" si="13"/>
        <v>44696</v>
      </c>
      <c r="B196" s="4">
        <f t="shared" si="18"/>
        <v>4.8000000000000001E-2</v>
      </c>
      <c r="C196" s="7">
        <f t="shared" si="14"/>
        <v>0</v>
      </c>
      <c r="D196" s="3"/>
      <c r="E196" s="2">
        <f t="shared" si="15"/>
        <v>0</v>
      </c>
      <c r="F196" s="2">
        <f t="shared" si="16"/>
        <v>0</v>
      </c>
      <c r="G196" s="2">
        <f t="shared" si="17"/>
        <v>0</v>
      </c>
    </row>
    <row r="197" spans="1:7">
      <c r="A197" s="5">
        <f t="shared" si="13"/>
        <v>44727</v>
      </c>
      <c r="B197" s="4">
        <f t="shared" si="18"/>
        <v>4.8000000000000001E-2</v>
      </c>
      <c r="C197" s="7">
        <f t="shared" si="14"/>
        <v>0</v>
      </c>
      <c r="D197" s="3"/>
      <c r="E197" s="2">
        <f t="shared" si="15"/>
        <v>0</v>
      </c>
      <c r="F197" s="2">
        <f t="shared" si="16"/>
        <v>0</v>
      </c>
      <c r="G197" s="2">
        <f t="shared" si="17"/>
        <v>0</v>
      </c>
    </row>
    <row r="198" spans="1:7">
      <c r="A198" s="5">
        <f t="shared" si="13"/>
        <v>44757</v>
      </c>
      <c r="B198" s="4">
        <f t="shared" si="18"/>
        <v>4.8000000000000001E-2</v>
      </c>
      <c r="C198" s="7">
        <f t="shared" si="14"/>
        <v>0</v>
      </c>
      <c r="D198" s="3"/>
      <c r="E198" s="2">
        <f t="shared" si="15"/>
        <v>0</v>
      </c>
      <c r="F198" s="2">
        <f t="shared" si="16"/>
        <v>0</v>
      </c>
      <c r="G198" s="2">
        <f t="shared" si="17"/>
        <v>0</v>
      </c>
    </row>
    <row r="199" spans="1:7">
      <c r="A199" s="5">
        <f t="shared" si="13"/>
        <v>44788</v>
      </c>
      <c r="B199" s="4">
        <f t="shared" si="18"/>
        <v>4.8000000000000001E-2</v>
      </c>
      <c r="C199" s="7">
        <f t="shared" si="14"/>
        <v>0</v>
      </c>
      <c r="D199" s="3"/>
      <c r="E199" s="2">
        <f t="shared" si="15"/>
        <v>0</v>
      </c>
      <c r="F199" s="2">
        <f t="shared" si="16"/>
        <v>0</v>
      </c>
      <c r="G199" s="2">
        <f t="shared" si="17"/>
        <v>0</v>
      </c>
    </row>
    <row r="200" spans="1:7">
      <c r="A200" s="5">
        <f t="shared" si="13"/>
        <v>44819</v>
      </c>
      <c r="B200" s="4">
        <f t="shared" si="18"/>
        <v>4.8000000000000001E-2</v>
      </c>
      <c r="C200" s="7">
        <f t="shared" si="14"/>
        <v>0</v>
      </c>
      <c r="D200" s="3"/>
      <c r="E200" s="2">
        <f t="shared" si="15"/>
        <v>0</v>
      </c>
      <c r="F200" s="2">
        <f t="shared" si="16"/>
        <v>0</v>
      </c>
      <c r="G200" s="2">
        <f t="shared" si="17"/>
        <v>0</v>
      </c>
    </row>
    <row r="201" spans="1:7">
      <c r="A201" s="5">
        <f t="shared" si="13"/>
        <v>44849</v>
      </c>
      <c r="B201" s="4">
        <f t="shared" si="18"/>
        <v>4.8000000000000001E-2</v>
      </c>
      <c r="C201" s="7">
        <f t="shared" si="14"/>
        <v>0</v>
      </c>
      <c r="D201" s="3"/>
      <c r="E201" s="2">
        <f t="shared" si="15"/>
        <v>0</v>
      </c>
      <c r="F201" s="2">
        <f t="shared" si="16"/>
        <v>0</v>
      </c>
      <c r="G201" s="2">
        <f t="shared" si="17"/>
        <v>0</v>
      </c>
    </row>
    <row r="202" spans="1:7">
      <c r="A202" s="5">
        <f t="shared" si="13"/>
        <v>44880</v>
      </c>
      <c r="B202" s="4">
        <f t="shared" si="18"/>
        <v>4.8000000000000001E-2</v>
      </c>
      <c r="C202" s="7">
        <f t="shared" si="14"/>
        <v>0</v>
      </c>
      <c r="D202" s="3"/>
      <c r="E202" s="2">
        <f t="shared" si="15"/>
        <v>0</v>
      </c>
      <c r="F202" s="2">
        <f t="shared" si="16"/>
        <v>0</v>
      </c>
      <c r="G202" s="2">
        <f t="shared" si="17"/>
        <v>0</v>
      </c>
    </row>
    <row r="203" spans="1:7">
      <c r="A203" s="5">
        <f t="shared" si="13"/>
        <v>44910</v>
      </c>
      <c r="B203" s="4">
        <f t="shared" si="18"/>
        <v>4.8000000000000001E-2</v>
      </c>
      <c r="C203" s="7">
        <f t="shared" si="14"/>
        <v>0</v>
      </c>
      <c r="D203" s="3"/>
      <c r="E203" s="2">
        <f t="shared" si="15"/>
        <v>0</v>
      </c>
      <c r="F203" s="2">
        <f t="shared" si="16"/>
        <v>0</v>
      </c>
      <c r="G203" s="2">
        <f t="shared" si="17"/>
        <v>0</v>
      </c>
    </row>
    <row r="204" spans="1:7">
      <c r="A204" s="5">
        <f t="shared" si="13"/>
        <v>44941</v>
      </c>
      <c r="B204" s="4">
        <f t="shared" si="18"/>
        <v>4.8000000000000001E-2</v>
      </c>
      <c r="C204" s="7">
        <f t="shared" si="14"/>
        <v>0</v>
      </c>
      <c r="D204" s="3"/>
      <c r="E204" s="2">
        <f t="shared" si="15"/>
        <v>0</v>
      </c>
      <c r="F204" s="2">
        <f t="shared" si="16"/>
        <v>0</v>
      </c>
      <c r="G204" s="2">
        <f t="shared" si="17"/>
        <v>0</v>
      </c>
    </row>
    <row r="205" spans="1:7">
      <c r="A205" s="5">
        <f t="shared" si="13"/>
        <v>44972</v>
      </c>
      <c r="B205" s="4">
        <f t="shared" si="18"/>
        <v>4.8000000000000001E-2</v>
      </c>
      <c r="C205" s="7">
        <f t="shared" si="14"/>
        <v>0</v>
      </c>
      <c r="D205" s="3"/>
      <c r="E205" s="2">
        <f t="shared" si="15"/>
        <v>0</v>
      </c>
      <c r="F205" s="2">
        <f t="shared" si="16"/>
        <v>0</v>
      </c>
      <c r="G205" s="2">
        <f t="shared" si="17"/>
        <v>0</v>
      </c>
    </row>
    <row r="206" spans="1:7">
      <c r="A206" s="5">
        <f t="shared" si="13"/>
        <v>45000</v>
      </c>
      <c r="B206" s="4">
        <f t="shared" si="18"/>
        <v>4.8000000000000001E-2</v>
      </c>
      <c r="C206" s="7">
        <f t="shared" si="14"/>
        <v>0</v>
      </c>
      <c r="D206" s="3"/>
      <c r="E206" s="2">
        <f t="shared" si="15"/>
        <v>0</v>
      </c>
      <c r="F206" s="2">
        <f t="shared" si="16"/>
        <v>0</v>
      </c>
      <c r="G206" s="2">
        <f t="shared" si="17"/>
        <v>0</v>
      </c>
    </row>
    <row r="207" spans="1:7">
      <c r="A207" s="5">
        <f t="shared" ref="A207:A270" si="19">DATE(YEAR(Data_pożyczki),MONTH(Data_pożyczki)+ROW()-14,DAY(Data_pożyczki))</f>
        <v>45031</v>
      </c>
      <c r="B207" s="4">
        <f t="shared" si="18"/>
        <v>4.8000000000000001E-2</v>
      </c>
      <c r="C207" s="7">
        <f t="shared" ref="C207:C270" si="20">IF(G206+E207-Płatność_miesięczna-D207&lt;5,G206+E207-D207,Płatność_miesięczna)</f>
        <v>0</v>
      </c>
      <c r="D207" s="3"/>
      <c r="E207" s="2">
        <f t="shared" si="15"/>
        <v>0</v>
      </c>
      <c r="F207" s="2">
        <f t="shared" si="16"/>
        <v>0</v>
      </c>
      <c r="G207" s="2">
        <f t="shared" si="17"/>
        <v>0</v>
      </c>
    </row>
    <row r="208" spans="1:7">
      <c r="A208" s="5">
        <f t="shared" si="19"/>
        <v>45061</v>
      </c>
      <c r="B208" s="4">
        <f t="shared" si="18"/>
        <v>4.8000000000000001E-2</v>
      </c>
      <c r="C208" s="7">
        <f t="shared" si="20"/>
        <v>0</v>
      </c>
      <c r="D208" s="3"/>
      <c r="E208" s="2">
        <f t="shared" ref="E208:E271" si="21">ROUND(G207*B208*(A208-A207)/365,2)</f>
        <v>0</v>
      </c>
      <c r="F208" s="2">
        <f t="shared" ref="F208:F271" si="22">C208+D208-E208</f>
        <v>0</v>
      </c>
      <c r="G208" s="2">
        <f t="shared" ref="G208:G271" si="23">G207-F208</f>
        <v>0</v>
      </c>
    </row>
    <row r="209" spans="1:7">
      <c r="A209" s="5">
        <f t="shared" si="19"/>
        <v>45092</v>
      </c>
      <c r="B209" s="4">
        <f t="shared" ref="B209:B272" si="24">B208</f>
        <v>4.8000000000000001E-2</v>
      </c>
      <c r="C209" s="7">
        <f t="shared" si="20"/>
        <v>0</v>
      </c>
      <c r="D209" s="3"/>
      <c r="E209" s="2">
        <f t="shared" si="21"/>
        <v>0</v>
      </c>
      <c r="F209" s="2">
        <f t="shared" si="22"/>
        <v>0</v>
      </c>
      <c r="G209" s="2">
        <f t="shared" si="23"/>
        <v>0</v>
      </c>
    </row>
    <row r="210" spans="1:7">
      <c r="A210" s="5">
        <f t="shared" si="19"/>
        <v>45122</v>
      </c>
      <c r="B210" s="4">
        <f t="shared" si="24"/>
        <v>4.8000000000000001E-2</v>
      </c>
      <c r="C210" s="7">
        <f t="shared" si="20"/>
        <v>0</v>
      </c>
      <c r="D210" s="3"/>
      <c r="E210" s="2">
        <f t="shared" si="21"/>
        <v>0</v>
      </c>
      <c r="F210" s="2">
        <f t="shared" si="22"/>
        <v>0</v>
      </c>
      <c r="G210" s="2">
        <f t="shared" si="23"/>
        <v>0</v>
      </c>
    </row>
    <row r="211" spans="1:7">
      <c r="A211" s="5">
        <f t="shared" si="19"/>
        <v>45153</v>
      </c>
      <c r="B211" s="4">
        <f t="shared" si="24"/>
        <v>4.8000000000000001E-2</v>
      </c>
      <c r="C211" s="7">
        <f t="shared" si="20"/>
        <v>0</v>
      </c>
      <c r="D211" s="3"/>
      <c r="E211" s="2">
        <f t="shared" si="21"/>
        <v>0</v>
      </c>
      <c r="F211" s="2">
        <f t="shared" si="22"/>
        <v>0</v>
      </c>
      <c r="G211" s="2">
        <f t="shared" si="23"/>
        <v>0</v>
      </c>
    </row>
    <row r="212" spans="1:7">
      <c r="A212" s="5">
        <f t="shared" si="19"/>
        <v>45184</v>
      </c>
      <c r="B212" s="4">
        <f t="shared" si="24"/>
        <v>4.8000000000000001E-2</v>
      </c>
      <c r="C212" s="7">
        <f t="shared" si="20"/>
        <v>0</v>
      </c>
      <c r="D212" s="3"/>
      <c r="E212" s="2">
        <f t="shared" si="21"/>
        <v>0</v>
      </c>
      <c r="F212" s="2">
        <f t="shared" si="22"/>
        <v>0</v>
      </c>
      <c r="G212" s="2">
        <f t="shared" si="23"/>
        <v>0</v>
      </c>
    </row>
    <row r="213" spans="1:7">
      <c r="A213" s="5">
        <f t="shared" si="19"/>
        <v>45214</v>
      </c>
      <c r="B213" s="4">
        <f t="shared" si="24"/>
        <v>4.8000000000000001E-2</v>
      </c>
      <c r="C213" s="7">
        <f t="shared" si="20"/>
        <v>0</v>
      </c>
      <c r="D213" s="3"/>
      <c r="E213" s="2">
        <f t="shared" si="21"/>
        <v>0</v>
      </c>
      <c r="F213" s="2">
        <f t="shared" si="22"/>
        <v>0</v>
      </c>
      <c r="G213" s="2">
        <f t="shared" si="23"/>
        <v>0</v>
      </c>
    </row>
    <row r="214" spans="1:7">
      <c r="A214" s="5">
        <f t="shared" si="19"/>
        <v>45245</v>
      </c>
      <c r="B214" s="4">
        <f t="shared" si="24"/>
        <v>4.8000000000000001E-2</v>
      </c>
      <c r="C214" s="7">
        <f t="shared" si="20"/>
        <v>0</v>
      </c>
      <c r="D214" s="3"/>
      <c r="E214" s="2">
        <f t="shared" si="21"/>
        <v>0</v>
      </c>
      <c r="F214" s="2">
        <f t="shared" si="22"/>
        <v>0</v>
      </c>
      <c r="G214" s="2">
        <f t="shared" si="23"/>
        <v>0</v>
      </c>
    </row>
    <row r="215" spans="1:7">
      <c r="A215" s="5">
        <f t="shared" si="19"/>
        <v>45275</v>
      </c>
      <c r="B215" s="4">
        <f t="shared" si="24"/>
        <v>4.8000000000000001E-2</v>
      </c>
      <c r="C215" s="7">
        <f t="shared" si="20"/>
        <v>0</v>
      </c>
      <c r="D215" s="3"/>
      <c r="E215" s="2">
        <f t="shared" si="21"/>
        <v>0</v>
      </c>
      <c r="F215" s="2">
        <f t="shared" si="22"/>
        <v>0</v>
      </c>
      <c r="G215" s="2">
        <f t="shared" si="23"/>
        <v>0</v>
      </c>
    </row>
    <row r="216" spans="1:7">
      <c r="A216" s="5">
        <f t="shared" si="19"/>
        <v>45306</v>
      </c>
      <c r="B216" s="4">
        <f t="shared" si="24"/>
        <v>4.8000000000000001E-2</v>
      </c>
      <c r="C216" s="7">
        <f t="shared" si="20"/>
        <v>0</v>
      </c>
      <c r="D216" s="3"/>
      <c r="E216" s="2">
        <f t="shared" si="21"/>
        <v>0</v>
      </c>
      <c r="F216" s="2">
        <f t="shared" si="22"/>
        <v>0</v>
      </c>
      <c r="G216" s="2">
        <f t="shared" si="23"/>
        <v>0</v>
      </c>
    </row>
    <row r="217" spans="1:7">
      <c r="A217" s="5">
        <f t="shared" si="19"/>
        <v>45337</v>
      </c>
      <c r="B217" s="4">
        <f t="shared" si="24"/>
        <v>4.8000000000000001E-2</v>
      </c>
      <c r="C217" s="7">
        <f t="shared" si="20"/>
        <v>0</v>
      </c>
      <c r="D217" s="3"/>
      <c r="E217" s="2">
        <f t="shared" si="21"/>
        <v>0</v>
      </c>
      <c r="F217" s="2">
        <f t="shared" si="22"/>
        <v>0</v>
      </c>
      <c r="G217" s="2">
        <f t="shared" si="23"/>
        <v>0</v>
      </c>
    </row>
    <row r="218" spans="1:7">
      <c r="A218" s="5">
        <f t="shared" si="19"/>
        <v>45366</v>
      </c>
      <c r="B218" s="4">
        <f t="shared" si="24"/>
        <v>4.8000000000000001E-2</v>
      </c>
      <c r="C218" s="7">
        <f t="shared" si="20"/>
        <v>0</v>
      </c>
      <c r="D218" s="3"/>
      <c r="E218" s="2">
        <f t="shared" si="21"/>
        <v>0</v>
      </c>
      <c r="F218" s="2">
        <f t="shared" si="22"/>
        <v>0</v>
      </c>
      <c r="G218" s="2">
        <f t="shared" si="23"/>
        <v>0</v>
      </c>
    </row>
    <row r="219" spans="1:7">
      <c r="A219" s="5">
        <f t="shared" si="19"/>
        <v>45397</v>
      </c>
      <c r="B219" s="4">
        <f t="shared" si="24"/>
        <v>4.8000000000000001E-2</v>
      </c>
      <c r="C219" s="7">
        <f t="shared" si="20"/>
        <v>0</v>
      </c>
      <c r="D219" s="3"/>
      <c r="E219" s="2">
        <f t="shared" si="21"/>
        <v>0</v>
      </c>
      <c r="F219" s="2">
        <f t="shared" si="22"/>
        <v>0</v>
      </c>
      <c r="G219" s="2">
        <f t="shared" si="23"/>
        <v>0</v>
      </c>
    </row>
    <row r="220" spans="1:7">
      <c r="A220" s="5">
        <f t="shared" si="19"/>
        <v>45427</v>
      </c>
      <c r="B220" s="4">
        <f t="shared" si="24"/>
        <v>4.8000000000000001E-2</v>
      </c>
      <c r="C220" s="7">
        <f t="shared" si="20"/>
        <v>0</v>
      </c>
      <c r="D220" s="3"/>
      <c r="E220" s="2">
        <f t="shared" si="21"/>
        <v>0</v>
      </c>
      <c r="F220" s="2">
        <f t="shared" si="22"/>
        <v>0</v>
      </c>
      <c r="G220" s="2">
        <f t="shared" si="23"/>
        <v>0</v>
      </c>
    </row>
    <row r="221" spans="1:7">
      <c r="A221" s="5">
        <f t="shared" si="19"/>
        <v>45458</v>
      </c>
      <c r="B221" s="4">
        <f t="shared" si="24"/>
        <v>4.8000000000000001E-2</v>
      </c>
      <c r="C221" s="7">
        <f t="shared" si="20"/>
        <v>0</v>
      </c>
      <c r="D221" s="3"/>
      <c r="E221" s="2">
        <f t="shared" si="21"/>
        <v>0</v>
      </c>
      <c r="F221" s="2">
        <f t="shared" si="22"/>
        <v>0</v>
      </c>
      <c r="G221" s="2">
        <f t="shared" si="23"/>
        <v>0</v>
      </c>
    </row>
    <row r="222" spans="1:7">
      <c r="A222" s="5">
        <f t="shared" si="19"/>
        <v>45488</v>
      </c>
      <c r="B222" s="4">
        <f t="shared" si="24"/>
        <v>4.8000000000000001E-2</v>
      </c>
      <c r="C222" s="7">
        <f t="shared" si="20"/>
        <v>0</v>
      </c>
      <c r="D222" s="3"/>
      <c r="E222" s="2">
        <f t="shared" si="21"/>
        <v>0</v>
      </c>
      <c r="F222" s="2">
        <f t="shared" si="22"/>
        <v>0</v>
      </c>
      <c r="G222" s="2">
        <f t="shared" si="23"/>
        <v>0</v>
      </c>
    </row>
    <row r="223" spans="1:7">
      <c r="A223" s="5">
        <f t="shared" si="19"/>
        <v>45519</v>
      </c>
      <c r="B223" s="4">
        <f t="shared" si="24"/>
        <v>4.8000000000000001E-2</v>
      </c>
      <c r="C223" s="7">
        <f t="shared" si="20"/>
        <v>0</v>
      </c>
      <c r="D223" s="3"/>
      <c r="E223" s="2">
        <f t="shared" si="21"/>
        <v>0</v>
      </c>
      <c r="F223" s="2">
        <f t="shared" si="22"/>
        <v>0</v>
      </c>
      <c r="G223" s="2">
        <f t="shared" si="23"/>
        <v>0</v>
      </c>
    </row>
    <row r="224" spans="1:7">
      <c r="A224" s="5">
        <f t="shared" si="19"/>
        <v>45550</v>
      </c>
      <c r="B224" s="4">
        <f t="shared" si="24"/>
        <v>4.8000000000000001E-2</v>
      </c>
      <c r="C224" s="7">
        <f t="shared" si="20"/>
        <v>0</v>
      </c>
      <c r="D224" s="3"/>
      <c r="E224" s="2">
        <f t="shared" si="21"/>
        <v>0</v>
      </c>
      <c r="F224" s="2">
        <f t="shared" si="22"/>
        <v>0</v>
      </c>
      <c r="G224" s="2">
        <f t="shared" si="23"/>
        <v>0</v>
      </c>
    </row>
    <row r="225" spans="1:7">
      <c r="A225" s="5">
        <f t="shared" si="19"/>
        <v>45580</v>
      </c>
      <c r="B225" s="4">
        <f t="shared" si="24"/>
        <v>4.8000000000000001E-2</v>
      </c>
      <c r="C225" s="7">
        <f t="shared" si="20"/>
        <v>0</v>
      </c>
      <c r="D225" s="3"/>
      <c r="E225" s="2">
        <f t="shared" si="21"/>
        <v>0</v>
      </c>
      <c r="F225" s="2">
        <f t="shared" si="22"/>
        <v>0</v>
      </c>
      <c r="G225" s="2">
        <f t="shared" si="23"/>
        <v>0</v>
      </c>
    </row>
    <row r="226" spans="1:7">
      <c r="A226" s="5">
        <f t="shared" si="19"/>
        <v>45611</v>
      </c>
      <c r="B226" s="4">
        <f t="shared" si="24"/>
        <v>4.8000000000000001E-2</v>
      </c>
      <c r="C226" s="7">
        <f t="shared" si="20"/>
        <v>0</v>
      </c>
      <c r="D226" s="3"/>
      <c r="E226" s="2">
        <f t="shared" si="21"/>
        <v>0</v>
      </c>
      <c r="F226" s="2">
        <f t="shared" si="22"/>
        <v>0</v>
      </c>
      <c r="G226" s="2">
        <f t="shared" si="23"/>
        <v>0</v>
      </c>
    </row>
    <row r="227" spans="1:7">
      <c r="A227" s="5">
        <f t="shared" si="19"/>
        <v>45641</v>
      </c>
      <c r="B227" s="4">
        <f t="shared" si="24"/>
        <v>4.8000000000000001E-2</v>
      </c>
      <c r="C227" s="7">
        <f t="shared" si="20"/>
        <v>0</v>
      </c>
      <c r="D227" s="3"/>
      <c r="E227" s="2">
        <f t="shared" si="21"/>
        <v>0</v>
      </c>
      <c r="F227" s="2">
        <f t="shared" si="22"/>
        <v>0</v>
      </c>
      <c r="G227" s="2">
        <f t="shared" si="23"/>
        <v>0</v>
      </c>
    </row>
    <row r="228" spans="1:7">
      <c r="A228" s="5">
        <f t="shared" si="19"/>
        <v>45672</v>
      </c>
      <c r="B228" s="4">
        <f t="shared" si="24"/>
        <v>4.8000000000000001E-2</v>
      </c>
      <c r="C228" s="7">
        <f t="shared" si="20"/>
        <v>0</v>
      </c>
      <c r="D228" s="3"/>
      <c r="E228" s="2">
        <f t="shared" si="21"/>
        <v>0</v>
      </c>
      <c r="F228" s="2">
        <f t="shared" si="22"/>
        <v>0</v>
      </c>
      <c r="G228" s="2">
        <f t="shared" si="23"/>
        <v>0</v>
      </c>
    </row>
    <row r="229" spans="1:7">
      <c r="A229" s="5">
        <f t="shared" si="19"/>
        <v>45703</v>
      </c>
      <c r="B229" s="4">
        <f t="shared" si="24"/>
        <v>4.8000000000000001E-2</v>
      </c>
      <c r="C229" s="7">
        <f t="shared" si="20"/>
        <v>0</v>
      </c>
      <c r="D229" s="3"/>
      <c r="E229" s="2">
        <f t="shared" si="21"/>
        <v>0</v>
      </c>
      <c r="F229" s="2">
        <f t="shared" si="22"/>
        <v>0</v>
      </c>
      <c r="G229" s="2">
        <f t="shared" si="23"/>
        <v>0</v>
      </c>
    </row>
    <row r="230" spans="1:7">
      <c r="A230" s="5">
        <f t="shared" si="19"/>
        <v>45731</v>
      </c>
      <c r="B230" s="4">
        <f t="shared" si="24"/>
        <v>4.8000000000000001E-2</v>
      </c>
      <c r="C230" s="7">
        <f t="shared" si="20"/>
        <v>0</v>
      </c>
      <c r="D230" s="3"/>
      <c r="E230" s="2">
        <f t="shared" si="21"/>
        <v>0</v>
      </c>
      <c r="F230" s="2">
        <f t="shared" si="22"/>
        <v>0</v>
      </c>
      <c r="G230" s="2">
        <f t="shared" si="23"/>
        <v>0</v>
      </c>
    </row>
    <row r="231" spans="1:7">
      <c r="A231" s="5">
        <f t="shared" si="19"/>
        <v>45762</v>
      </c>
      <c r="B231" s="4">
        <f t="shared" si="24"/>
        <v>4.8000000000000001E-2</v>
      </c>
      <c r="C231" s="7">
        <f t="shared" si="20"/>
        <v>0</v>
      </c>
      <c r="D231" s="3"/>
      <c r="E231" s="2">
        <f t="shared" si="21"/>
        <v>0</v>
      </c>
      <c r="F231" s="2">
        <f t="shared" si="22"/>
        <v>0</v>
      </c>
      <c r="G231" s="2">
        <f t="shared" si="23"/>
        <v>0</v>
      </c>
    </row>
    <row r="232" spans="1:7">
      <c r="A232" s="5">
        <f t="shared" si="19"/>
        <v>45792</v>
      </c>
      <c r="B232" s="4">
        <f t="shared" si="24"/>
        <v>4.8000000000000001E-2</v>
      </c>
      <c r="C232" s="7">
        <f t="shared" si="20"/>
        <v>0</v>
      </c>
      <c r="D232" s="3"/>
      <c r="E232" s="2">
        <f t="shared" si="21"/>
        <v>0</v>
      </c>
      <c r="F232" s="2">
        <f t="shared" si="22"/>
        <v>0</v>
      </c>
      <c r="G232" s="2">
        <f t="shared" si="23"/>
        <v>0</v>
      </c>
    </row>
    <row r="233" spans="1:7">
      <c r="A233" s="5">
        <f t="shared" si="19"/>
        <v>45823</v>
      </c>
      <c r="B233" s="4">
        <f t="shared" si="24"/>
        <v>4.8000000000000001E-2</v>
      </c>
      <c r="C233" s="7">
        <f t="shared" si="20"/>
        <v>0</v>
      </c>
      <c r="D233" s="3"/>
      <c r="E233" s="2">
        <f t="shared" si="21"/>
        <v>0</v>
      </c>
      <c r="F233" s="2">
        <f t="shared" si="22"/>
        <v>0</v>
      </c>
      <c r="G233" s="2">
        <f t="shared" si="23"/>
        <v>0</v>
      </c>
    </row>
    <row r="234" spans="1:7">
      <c r="A234" s="5">
        <f t="shared" si="19"/>
        <v>45853</v>
      </c>
      <c r="B234" s="4">
        <f t="shared" si="24"/>
        <v>4.8000000000000001E-2</v>
      </c>
      <c r="C234" s="7">
        <f t="shared" si="20"/>
        <v>0</v>
      </c>
      <c r="D234" s="3"/>
      <c r="E234" s="2">
        <f t="shared" si="21"/>
        <v>0</v>
      </c>
      <c r="F234" s="2">
        <f t="shared" si="22"/>
        <v>0</v>
      </c>
      <c r="G234" s="2">
        <f t="shared" si="23"/>
        <v>0</v>
      </c>
    </row>
    <row r="235" spans="1:7">
      <c r="A235" s="5">
        <f t="shared" si="19"/>
        <v>45884</v>
      </c>
      <c r="B235" s="4">
        <f t="shared" si="24"/>
        <v>4.8000000000000001E-2</v>
      </c>
      <c r="C235" s="7">
        <f t="shared" si="20"/>
        <v>0</v>
      </c>
      <c r="D235" s="3"/>
      <c r="E235" s="2">
        <f t="shared" si="21"/>
        <v>0</v>
      </c>
      <c r="F235" s="2">
        <f t="shared" si="22"/>
        <v>0</v>
      </c>
      <c r="G235" s="2">
        <f t="shared" si="23"/>
        <v>0</v>
      </c>
    </row>
    <row r="236" spans="1:7">
      <c r="A236" s="5">
        <f t="shared" si="19"/>
        <v>45915</v>
      </c>
      <c r="B236" s="4">
        <f t="shared" si="24"/>
        <v>4.8000000000000001E-2</v>
      </c>
      <c r="C236" s="7">
        <f t="shared" si="20"/>
        <v>0</v>
      </c>
      <c r="D236" s="3"/>
      <c r="E236" s="2">
        <f t="shared" si="21"/>
        <v>0</v>
      </c>
      <c r="F236" s="2">
        <f t="shared" si="22"/>
        <v>0</v>
      </c>
      <c r="G236" s="2">
        <f t="shared" si="23"/>
        <v>0</v>
      </c>
    </row>
    <row r="237" spans="1:7">
      <c r="A237" s="5">
        <f t="shared" si="19"/>
        <v>45945</v>
      </c>
      <c r="B237" s="4">
        <f t="shared" si="24"/>
        <v>4.8000000000000001E-2</v>
      </c>
      <c r="C237" s="7">
        <f t="shared" si="20"/>
        <v>0</v>
      </c>
      <c r="D237" s="3"/>
      <c r="E237" s="2">
        <f t="shared" si="21"/>
        <v>0</v>
      </c>
      <c r="F237" s="2">
        <f t="shared" si="22"/>
        <v>0</v>
      </c>
      <c r="G237" s="2">
        <f t="shared" si="23"/>
        <v>0</v>
      </c>
    </row>
    <row r="238" spans="1:7">
      <c r="A238" s="5">
        <f t="shared" si="19"/>
        <v>45976</v>
      </c>
      <c r="B238" s="4">
        <f t="shared" si="24"/>
        <v>4.8000000000000001E-2</v>
      </c>
      <c r="C238" s="7">
        <f t="shared" si="20"/>
        <v>0</v>
      </c>
      <c r="D238" s="3"/>
      <c r="E238" s="2">
        <f t="shared" si="21"/>
        <v>0</v>
      </c>
      <c r="F238" s="2">
        <f t="shared" si="22"/>
        <v>0</v>
      </c>
      <c r="G238" s="2">
        <f t="shared" si="23"/>
        <v>0</v>
      </c>
    </row>
    <row r="239" spans="1:7">
      <c r="A239" s="5">
        <f t="shared" si="19"/>
        <v>46006</v>
      </c>
      <c r="B239" s="4">
        <f t="shared" si="24"/>
        <v>4.8000000000000001E-2</v>
      </c>
      <c r="C239" s="7">
        <f t="shared" si="20"/>
        <v>0</v>
      </c>
      <c r="D239" s="3"/>
      <c r="E239" s="2">
        <f t="shared" si="21"/>
        <v>0</v>
      </c>
      <c r="F239" s="2">
        <f t="shared" si="22"/>
        <v>0</v>
      </c>
      <c r="G239" s="2">
        <f t="shared" si="23"/>
        <v>0</v>
      </c>
    </row>
    <row r="240" spans="1:7">
      <c r="A240" s="5">
        <f t="shared" si="19"/>
        <v>46037</v>
      </c>
      <c r="B240" s="4">
        <f t="shared" si="24"/>
        <v>4.8000000000000001E-2</v>
      </c>
      <c r="C240" s="7">
        <f t="shared" si="20"/>
        <v>0</v>
      </c>
      <c r="D240" s="3"/>
      <c r="E240" s="2">
        <f t="shared" si="21"/>
        <v>0</v>
      </c>
      <c r="F240" s="2">
        <f t="shared" si="22"/>
        <v>0</v>
      </c>
      <c r="G240" s="2">
        <f t="shared" si="23"/>
        <v>0</v>
      </c>
    </row>
    <row r="241" spans="1:7">
      <c r="A241" s="5">
        <f t="shared" si="19"/>
        <v>46068</v>
      </c>
      <c r="B241" s="4">
        <f t="shared" si="24"/>
        <v>4.8000000000000001E-2</v>
      </c>
      <c r="C241" s="7">
        <f t="shared" si="20"/>
        <v>0</v>
      </c>
      <c r="D241" s="3"/>
      <c r="E241" s="2">
        <f t="shared" si="21"/>
        <v>0</v>
      </c>
      <c r="F241" s="2">
        <f t="shared" si="22"/>
        <v>0</v>
      </c>
      <c r="G241" s="2">
        <f t="shared" si="23"/>
        <v>0</v>
      </c>
    </row>
    <row r="242" spans="1:7">
      <c r="A242" s="5">
        <f t="shared" si="19"/>
        <v>46096</v>
      </c>
      <c r="B242" s="4">
        <f t="shared" si="24"/>
        <v>4.8000000000000001E-2</v>
      </c>
      <c r="C242" s="7">
        <f t="shared" si="20"/>
        <v>0</v>
      </c>
      <c r="D242" s="3"/>
      <c r="E242" s="2">
        <f t="shared" si="21"/>
        <v>0</v>
      </c>
      <c r="F242" s="2">
        <f t="shared" si="22"/>
        <v>0</v>
      </c>
      <c r="G242" s="2">
        <f t="shared" si="23"/>
        <v>0</v>
      </c>
    </row>
    <row r="243" spans="1:7">
      <c r="A243" s="5">
        <f t="shared" si="19"/>
        <v>46127</v>
      </c>
      <c r="B243" s="4">
        <f t="shared" si="24"/>
        <v>4.8000000000000001E-2</v>
      </c>
      <c r="C243" s="7">
        <f t="shared" si="20"/>
        <v>0</v>
      </c>
      <c r="D243" s="3"/>
      <c r="E243" s="2">
        <f t="shared" si="21"/>
        <v>0</v>
      </c>
      <c r="F243" s="2">
        <f t="shared" si="22"/>
        <v>0</v>
      </c>
      <c r="G243" s="2">
        <f t="shared" si="23"/>
        <v>0</v>
      </c>
    </row>
    <row r="244" spans="1:7">
      <c r="A244" s="5">
        <f t="shared" si="19"/>
        <v>46157</v>
      </c>
      <c r="B244" s="4">
        <f t="shared" si="24"/>
        <v>4.8000000000000001E-2</v>
      </c>
      <c r="C244" s="7">
        <f t="shared" si="20"/>
        <v>0</v>
      </c>
      <c r="D244" s="3"/>
      <c r="E244" s="2">
        <f t="shared" si="21"/>
        <v>0</v>
      </c>
      <c r="F244" s="2">
        <f t="shared" si="22"/>
        <v>0</v>
      </c>
      <c r="G244" s="2">
        <f t="shared" si="23"/>
        <v>0</v>
      </c>
    </row>
    <row r="245" spans="1:7">
      <c r="A245" s="5">
        <f t="shared" si="19"/>
        <v>46188</v>
      </c>
      <c r="B245" s="4">
        <f t="shared" si="24"/>
        <v>4.8000000000000001E-2</v>
      </c>
      <c r="C245" s="7">
        <f t="shared" si="20"/>
        <v>0</v>
      </c>
      <c r="D245" s="3"/>
      <c r="E245" s="2">
        <f t="shared" si="21"/>
        <v>0</v>
      </c>
      <c r="F245" s="2">
        <f t="shared" si="22"/>
        <v>0</v>
      </c>
      <c r="G245" s="2">
        <f t="shared" si="23"/>
        <v>0</v>
      </c>
    </row>
    <row r="246" spans="1:7">
      <c r="A246" s="5">
        <f t="shared" si="19"/>
        <v>46218</v>
      </c>
      <c r="B246" s="4">
        <f t="shared" si="24"/>
        <v>4.8000000000000001E-2</v>
      </c>
      <c r="C246" s="7">
        <f t="shared" si="20"/>
        <v>0</v>
      </c>
      <c r="D246" s="3"/>
      <c r="E246" s="2">
        <f t="shared" si="21"/>
        <v>0</v>
      </c>
      <c r="F246" s="2">
        <f t="shared" si="22"/>
        <v>0</v>
      </c>
      <c r="G246" s="2">
        <f t="shared" si="23"/>
        <v>0</v>
      </c>
    </row>
    <row r="247" spans="1:7">
      <c r="A247" s="5">
        <f t="shared" si="19"/>
        <v>46249</v>
      </c>
      <c r="B247" s="4">
        <f t="shared" si="24"/>
        <v>4.8000000000000001E-2</v>
      </c>
      <c r="C247" s="7">
        <f t="shared" si="20"/>
        <v>0</v>
      </c>
      <c r="D247" s="3"/>
      <c r="E247" s="2">
        <f t="shared" si="21"/>
        <v>0</v>
      </c>
      <c r="F247" s="2">
        <f t="shared" si="22"/>
        <v>0</v>
      </c>
      <c r="G247" s="2">
        <f t="shared" si="23"/>
        <v>0</v>
      </c>
    </row>
    <row r="248" spans="1:7">
      <c r="A248" s="5">
        <f t="shared" si="19"/>
        <v>46280</v>
      </c>
      <c r="B248" s="4">
        <f t="shared" si="24"/>
        <v>4.8000000000000001E-2</v>
      </c>
      <c r="C248" s="7">
        <f t="shared" si="20"/>
        <v>0</v>
      </c>
      <c r="D248" s="3"/>
      <c r="E248" s="2">
        <f t="shared" si="21"/>
        <v>0</v>
      </c>
      <c r="F248" s="2">
        <f t="shared" si="22"/>
        <v>0</v>
      </c>
      <c r="G248" s="2">
        <f t="shared" si="23"/>
        <v>0</v>
      </c>
    </row>
    <row r="249" spans="1:7">
      <c r="A249" s="5">
        <f t="shared" si="19"/>
        <v>46310</v>
      </c>
      <c r="B249" s="4">
        <f t="shared" si="24"/>
        <v>4.8000000000000001E-2</v>
      </c>
      <c r="C249" s="7">
        <f t="shared" si="20"/>
        <v>0</v>
      </c>
      <c r="D249" s="3"/>
      <c r="E249" s="2">
        <f t="shared" si="21"/>
        <v>0</v>
      </c>
      <c r="F249" s="2">
        <f t="shared" si="22"/>
        <v>0</v>
      </c>
      <c r="G249" s="2">
        <f t="shared" si="23"/>
        <v>0</v>
      </c>
    </row>
    <row r="250" spans="1:7">
      <c r="A250" s="5">
        <f t="shared" si="19"/>
        <v>46341</v>
      </c>
      <c r="B250" s="4">
        <f t="shared" si="24"/>
        <v>4.8000000000000001E-2</v>
      </c>
      <c r="C250" s="7">
        <f t="shared" si="20"/>
        <v>0</v>
      </c>
      <c r="D250" s="3"/>
      <c r="E250" s="2">
        <f t="shared" si="21"/>
        <v>0</v>
      </c>
      <c r="F250" s="2">
        <f t="shared" si="22"/>
        <v>0</v>
      </c>
      <c r="G250" s="2">
        <f t="shared" si="23"/>
        <v>0</v>
      </c>
    </row>
    <row r="251" spans="1:7">
      <c r="A251" s="5">
        <f t="shared" si="19"/>
        <v>46371</v>
      </c>
      <c r="B251" s="4">
        <f t="shared" si="24"/>
        <v>4.8000000000000001E-2</v>
      </c>
      <c r="C251" s="7">
        <f t="shared" si="20"/>
        <v>0</v>
      </c>
      <c r="D251" s="3"/>
      <c r="E251" s="2">
        <f t="shared" si="21"/>
        <v>0</v>
      </c>
      <c r="F251" s="2">
        <f t="shared" si="22"/>
        <v>0</v>
      </c>
      <c r="G251" s="2">
        <f t="shared" si="23"/>
        <v>0</v>
      </c>
    </row>
    <row r="252" spans="1:7">
      <c r="A252" s="5">
        <f t="shared" si="19"/>
        <v>46402</v>
      </c>
      <c r="B252" s="4">
        <f t="shared" si="24"/>
        <v>4.8000000000000001E-2</v>
      </c>
      <c r="C252" s="7">
        <f t="shared" si="20"/>
        <v>0</v>
      </c>
      <c r="D252" s="3"/>
      <c r="E252" s="2">
        <f t="shared" si="21"/>
        <v>0</v>
      </c>
      <c r="F252" s="2">
        <f t="shared" si="22"/>
        <v>0</v>
      </c>
      <c r="G252" s="2">
        <f t="shared" si="23"/>
        <v>0</v>
      </c>
    </row>
    <row r="253" spans="1:7">
      <c r="A253" s="5">
        <f t="shared" si="19"/>
        <v>46433</v>
      </c>
      <c r="B253" s="4">
        <f t="shared" si="24"/>
        <v>4.8000000000000001E-2</v>
      </c>
      <c r="C253" s="7">
        <f t="shared" si="20"/>
        <v>0</v>
      </c>
      <c r="D253" s="3"/>
      <c r="E253" s="2">
        <f t="shared" si="21"/>
        <v>0</v>
      </c>
      <c r="F253" s="2">
        <f t="shared" si="22"/>
        <v>0</v>
      </c>
      <c r="G253" s="2">
        <f t="shared" si="23"/>
        <v>0</v>
      </c>
    </row>
    <row r="254" spans="1:7">
      <c r="A254" s="5">
        <f t="shared" si="19"/>
        <v>46461</v>
      </c>
      <c r="B254" s="4">
        <f t="shared" si="24"/>
        <v>4.8000000000000001E-2</v>
      </c>
      <c r="C254" s="7">
        <f t="shared" si="20"/>
        <v>0</v>
      </c>
      <c r="D254" s="3"/>
      <c r="E254" s="2">
        <f t="shared" si="21"/>
        <v>0</v>
      </c>
      <c r="F254" s="2">
        <f t="shared" si="22"/>
        <v>0</v>
      </c>
      <c r="G254" s="2">
        <f t="shared" si="23"/>
        <v>0</v>
      </c>
    </row>
    <row r="255" spans="1:7">
      <c r="A255" s="5">
        <f t="shared" si="19"/>
        <v>46492</v>
      </c>
      <c r="B255" s="4">
        <f t="shared" si="24"/>
        <v>4.8000000000000001E-2</v>
      </c>
      <c r="C255" s="7">
        <f t="shared" si="20"/>
        <v>0</v>
      </c>
      <c r="D255" s="3"/>
      <c r="E255" s="2">
        <f t="shared" si="21"/>
        <v>0</v>
      </c>
      <c r="F255" s="2">
        <f t="shared" si="22"/>
        <v>0</v>
      </c>
      <c r="G255" s="2">
        <f t="shared" si="23"/>
        <v>0</v>
      </c>
    </row>
    <row r="256" spans="1:7">
      <c r="A256" s="5">
        <f t="shared" si="19"/>
        <v>46522</v>
      </c>
      <c r="B256" s="4">
        <f t="shared" si="24"/>
        <v>4.8000000000000001E-2</v>
      </c>
      <c r="C256" s="7">
        <f t="shared" si="20"/>
        <v>0</v>
      </c>
      <c r="D256" s="3"/>
      <c r="E256" s="2">
        <f t="shared" si="21"/>
        <v>0</v>
      </c>
      <c r="F256" s="2">
        <f t="shared" si="22"/>
        <v>0</v>
      </c>
      <c r="G256" s="2">
        <f t="shared" si="23"/>
        <v>0</v>
      </c>
    </row>
    <row r="257" spans="1:7">
      <c r="A257" s="5">
        <f t="shared" si="19"/>
        <v>46553</v>
      </c>
      <c r="B257" s="4">
        <f t="shared" si="24"/>
        <v>4.8000000000000001E-2</v>
      </c>
      <c r="C257" s="7">
        <f t="shared" si="20"/>
        <v>0</v>
      </c>
      <c r="D257" s="3"/>
      <c r="E257" s="2">
        <f t="shared" si="21"/>
        <v>0</v>
      </c>
      <c r="F257" s="2">
        <f t="shared" si="22"/>
        <v>0</v>
      </c>
      <c r="G257" s="2">
        <f t="shared" si="23"/>
        <v>0</v>
      </c>
    </row>
    <row r="258" spans="1:7">
      <c r="A258" s="5">
        <f t="shared" si="19"/>
        <v>46583</v>
      </c>
      <c r="B258" s="4">
        <f t="shared" si="24"/>
        <v>4.8000000000000001E-2</v>
      </c>
      <c r="C258" s="7">
        <f t="shared" si="20"/>
        <v>0</v>
      </c>
      <c r="D258" s="3"/>
      <c r="E258" s="2">
        <f t="shared" si="21"/>
        <v>0</v>
      </c>
      <c r="F258" s="2">
        <f t="shared" si="22"/>
        <v>0</v>
      </c>
      <c r="G258" s="2">
        <f t="shared" si="23"/>
        <v>0</v>
      </c>
    </row>
    <row r="259" spans="1:7">
      <c r="A259" s="5">
        <f t="shared" si="19"/>
        <v>46614</v>
      </c>
      <c r="B259" s="4">
        <f t="shared" si="24"/>
        <v>4.8000000000000001E-2</v>
      </c>
      <c r="C259" s="7">
        <f t="shared" si="20"/>
        <v>0</v>
      </c>
      <c r="D259" s="3"/>
      <c r="E259" s="2">
        <f t="shared" si="21"/>
        <v>0</v>
      </c>
      <c r="F259" s="2">
        <f t="shared" si="22"/>
        <v>0</v>
      </c>
      <c r="G259" s="2">
        <f t="shared" si="23"/>
        <v>0</v>
      </c>
    </row>
    <row r="260" spans="1:7">
      <c r="A260" s="5">
        <f t="shared" si="19"/>
        <v>46645</v>
      </c>
      <c r="B260" s="4">
        <f t="shared" si="24"/>
        <v>4.8000000000000001E-2</v>
      </c>
      <c r="C260" s="7">
        <f t="shared" si="20"/>
        <v>0</v>
      </c>
      <c r="D260" s="3"/>
      <c r="E260" s="2">
        <f t="shared" si="21"/>
        <v>0</v>
      </c>
      <c r="F260" s="2">
        <f t="shared" si="22"/>
        <v>0</v>
      </c>
      <c r="G260" s="2">
        <f t="shared" si="23"/>
        <v>0</v>
      </c>
    </row>
    <row r="261" spans="1:7">
      <c r="A261" s="5">
        <f t="shared" si="19"/>
        <v>46675</v>
      </c>
      <c r="B261" s="4">
        <f t="shared" si="24"/>
        <v>4.8000000000000001E-2</v>
      </c>
      <c r="C261" s="7">
        <f t="shared" si="20"/>
        <v>0</v>
      </c>
      <c r="D261" s="3"/>
      <c r="E261" s="2">
        <f t="shared" si="21"/>
        <v>0</v>
      </c>
      <c r="F261" s="2">
        <f t="shared" si="22"/>
        <v>0</v>
      </c>
      <c r="G261" s="2">
        <f t="shared" si="23"/>
        <v>0</v>
      </c>
    </row>
    <row r="262" spans="1:7">
      <c r="A262" s="5">
        <f t="shared" si="19"/>
        <v>46706</v>
      </c>
      <c r="B262" s="4">
        <f t="shared" si="24"/>
        <v>4.8000000000000001E-2</v>
      </c>
      <c r="C262" s="7">
        <f t="shared" si="20"/>
        <v>0</v>
      </c>
      <c r="D262" s="3"/>
      <c r="E262" s="2">
        <f t="shared" si="21"/>
        <v>0</v>
      </c>
      <c r="F262" s="2">
        <f t="shared" si="22"/>
        <v>0</v>
      </c>
      <c r="G262" s="2">
        <f t="shared" si="23"/>
        <v>0</v>
      </c>
    </row>
    <row r="263" spans="1:7">
      <c r="A263" s="5">
        <f t="shared" si="19"/>
        <v>46736</v>
      </c>
      <c r="B263" s="4">
        <f t="shared" si="24"/>
        <v>4.8000000000000001E-2</v>
      </c>
      <c r="C263" s="7">
        <f t="shared" si="20"/>
        <v>0</v>
      </c>
      <c r="D263" s="3"/>
      <c r="E263" s="2">
        <f t="shared" si="21"/>
        <v>0</v>
      </c>
      <c r="F263" s="2">
        <f t="shared" si="22"/>
        <v>0</v>
      </c>
      <c r="G263" s="2">
        <f t="shared" si="23"/>
        <v>0</v>
      </c>
    </row>
    <row r="264" spans="1:7">
      <c r="A264" s="5">
        <f t="shared" si="19"/>
        <v>46767</v>
      </c>
      <c r="B264" s="4">
        <f t="shared" si="24"/>
        <v>4.8000000000000001E-2</v>
      </c>
      <c r="C264" s="7">
        <f t="shared" si="20"/>
        <v>0</v>
      </c>
      <c r="D264" s="3"/>
      <c r="E264" s="2">
        <f t="shared" si="21"/>
        <v>0</v>
      </c>
      <c r="F264" s="2">
        <f t="shared" si="22"/>
        <v>0</v>
      </c>
      <c r="G264" s="2">
        <f t="shared" si="23"/>
        <v>0</v>
      </c>
    </row>
    <row r="265" spans="1:7">
      <c r="A265" s="5">
        <f t="shared" si="19"/>
        <v>46798</v>
      </c>
      <c r="B265" s="4">
        <f t="shared" si="24"/>
        <v>4.8000000000000001E-2</v>
      </c>
      <c r="C265" s="7">
        <f t="shared" si="20"/>
        <v>0</v>
      </c>
      <c r="D265" s="3"/>
      <c r="E265" s="2">
        <f t="shared" si="21"/>
        <v>0</v>
      </c>
      <c r="F265" s="2">
        <f t="shared" si="22"/>
        <v>0</v>
      </c>
      <c r="G265" s="2">
        <f t="shared" si="23"/>
        <v>0</v>
      </c>
    </row>
    <row r="266" spans="1:7">
      <c r="A266" s="5">
        <f t="shared" si="19"/>
        <v>46827</v>
      </c>
      <c r="B266" s="4">
        <f t="shared" si="24"/>
        <v>4.8000000000000001E-2</v>
      </c>
      <c r="C266" s="7">
        <f t="shared" si="20"/>
        <v>0</v>
      </c>
      <c r="D266" s="3"/>
      <c r="E266" s="2">
        <f t="shared" si="21"/>
        <v>0</v>
      </c>
      <c r="F266" s="2">
        <f t="shared" si="22"/>
        <v>0</v>
      </c>
      <c r="G266" s="2">
        <f t="shared" si="23"/>
        <v>0</v>
      </c>
    </row>
    <row r="267" spans="1:7">
      <c r="A267" s="5">
        <f t="shared" si="19"/>
        <v>46858</v>
      </c>
      <c r="B267" s="4">
        <f t="shared" si="24"/>
        <v>4.8000000000000001E-2</v>
      </c>
      <c r="C267" s="7">
        <f t="shared" si="20"/>
        <v>0</v>
      </c>
      <c r="D267" s="3"/>
      <c r="E267" s="2">
        <f t="shared" si="21"/>
        <v>0</v>
      </c>
      <c r="F267" s="2">
        <f t="shared" si="22"/>
        <v>0</v>
      </c>
      <c r="G267" s="2">
        <f t="shared" si="23"/>
        <v>0</v>
      </c>
    </row>
    <row r="268" spans="1:7">
      <c r="A268" s="5">
        <f t="shared" si="19"/>
        <v>46888</v>
      </c>
      <c r="B268" s="4">
        <f t="shared" si="24"/>
        <v>4.8000000000000001E-2</v>
      </c>
      <c r="C268" s="7">
        <f t="shared" si="20"/>
        <v>0</v>
      </c>
      <c r="D268" s="3"/>
      <c r="E268" s="2">
        <f t="shared" si="21"/>
        <v>0</v>
      </c>
      <c r="F268" s="2">
        <f t="shared" si="22"/>
        <v>0</v>
      </c>
      <c r="G268" s="2">
        <f t="shared" si="23"/>
        <v>0</v>
      </c>
    </row>
    <row r="269" spans="1:7">
      <c r="A269" s="5">
        <f t="shared" si="19"/>
        <v>46919</v>
      </c>
      <c r="B269" s="4">
        <f t="shared" si="24"/>
        <v>4.8000000000000001E-2</v>
      </c>
      <c r="C269" s="7">
        <f t="shared" si="20"/>
        <v>0</v>
      </c>
      <c r="D269" s="3"/>
      <c r="E269" s="2">
        <f t="shared" si="21"/>
        <v>0</v>
      </c>
      <c r="F269" s="2">
        <f t="shared" si="22"/>
        <v>0</v>
      </c>
      <c r="G269" s="2">
        <f t="shared" si="23"/>
        <v>0</v>
      </c>
    </row>
    <row r="270" spans="1:7">
      <c r="A270" s="5">
        <f t="shared" si="19"/>
        <v>46949</v>
      </c>
      <c r="B270" s="4">
        <f t="shared" si="24"/>
        <v>4.8000000000000001E-2</v>
      </c>
      <c r="C270" s="7">
        <f t="shared" si="20"/>
        <v>0</v>
      </c>
      <c r="D270" s="3"/>
      <c r="E270" s="2">
        <f t="shared" si="21"/>
        <v>0</v>
      </c>
      <c r="F270" s="2">
        <f t="shared" si="22"/>
        <v>0</v>
      </c>
      <c r="G270" s="2">
        <f t="shared" si="23"/>
        <v>0</v>
      </c>
    </row>
    <row r="271" spans="1:7">
      <c r="A271" s="5">
        <f t="shared" ref="A271:A334" si="25">DATE(YEAR(Data_pożyczki),MONTH(Data_pożyczki)+ROW()-14,DAY(Data_pożyczki))</f>
        <v>46980</v>
      </c>
      <c r="B271" s="4">
        <f t="shared" si="24"/>
        <v>4.8000000000000001E-2</v>
      </c>
      <c r="C271" s="7">
        <f t="shared" ref="C271:C334" si="26">IF(G270+E271-Płatność_miesięczna-D271&lt;5,G270+E271-D271,Płatność_miesięczna)</f>
        <v>0</v>
      </c>
      <c r="D271" s="3"/>
      <c r="E271" s="2">
        <f t="shared" si="21"/>
        <v>0</v>
      </c>
      <c r="F271" s="2">
        <f t="shared" si="22"/>
        <v>0</v>
      </c>
      <c r="G271" s="2">
        <f t="shared" si="23"/>
        <v>0</v>
      </c>
    </row>
    <row r="272" spans="1:7">
      <c r="A272" s="5">
        <f t="shared" si="25"/>
        <v>47011</v>
      </c>
      <c r="B272" s="4">
        <f t="shared" si="24"/>
        <v>4.8000000000000001E-2</v>
      </c>
      <c r="C272" s="7">
        <f t="shared" si="26"/>
        <v>0</v>
      </c>
      <c r="D272" s="3"/>
      <c r="E272" s="2">
        <f t="shared" ref="E272:E335" si="27">ROUND(G271*B272*(A272-A271)/365,2)</f>
        <v>0</v>
      </c>
      <c r="F272" s="2">
        <f t="shared" ref="F272:F335" si="28">C272+D272-E272</f>
        <v>0</v>
      </c>
      <c r="G272" s="2">
        <f t="shared" ref="G272:G335" si="29">G271-F272</f>
        <v>0</v>
      </c>
    </row>
    <row r="273" spans="1:7">
      <c r="A273" s="5">
        <f t="shared" si="25"/>
        <v>47041</v>
      </c>
      <c r="B273" s="4">
        <f t="shared" ref="B273:B336" si="30">B272</f>
        <v>4.8000000000000001E-2</v>
      </c>
      <c r="C273" s="7">
        <f t="shared" si="26"/>
        <v>0</v>
      </c>
      <c r="D273" s="3"/>
      <c r="E273" s="2">
        <f t="shared" si="27"/>
        <v>0</v>
      </c>
      <c r="F273" s="2">
        <f t="shared" si="28"/>
        <v>0</v>
      </c>
      <c r="G273" s="2">
        <f t="shared" si="29"/>
        <v>0</v>
      </c>
    </row>
    <row r="274" spans="1:7">
      <c r="A274" s="5">
        <f t="shared" si="25"/>
        <v>47072</v>
      </c>
      <c r="B274" s="4">
        <f t="shared" si="30"/>
        <v>4.8000000000000001E-2</v>
      </c>
      <c r="C274" s="7">
        <f t="shared" si="26"/>
        <v>0</v>
      </c>
      <c r="D274" s="3"/>
      <c r="E274" s="2">
        <f t="shared" si="27"/>
        <v>0</v>
      </c>
      <c r="F274" s="2">
        <f t="shared" si="28"/>
        <v>0</v>
      </c>
      <c r="G274" s="2">
        <f t="shared" si="29"/>
        <v>0</v>
      </c>
    </row>
    <row r="275" spans="1:7">
      <c r="A275" s="5">
        <f t="shared" si="25"/>
        <v>47102</v>
      </c>
      <c r="B275" s="4">
        <f t="shared" si="30"/>
        <v>4.8000000000000001E-2</v>
      </c>
      <c r="C275" s="7">
        <f t="shared" si="26"/>
        <v>0</v>
      </c>
      <c r="D275" s="3"/>
      <c r="E275" s="2">
        <f t="shared" si="27"/>
        <v>0</v>
      </c>
      <c r="F275" s="2">
        <f t="shared" si="28"/>
        <v>0</v>
      </c>
      <c r="G275" s="2">
        <f t="shared" si="29"/>
        <v>0</v>
      </c>
    </row>
    <row r="276" spans="1:7">
      <c r="A276" s="5">
        <f t="shared" si="25"/>
        <v>47133</v>
      </c>
      <c r="B276" s="4">
        <f t="shared" si="30"/>
        <v>4.8000000000000001E-2</v>
      </c>
      <c r="C276" s="7">
        <f t="shared" si="26"/>
        <v>0</v>
      </c>
      <c r="D276" s="3"/>
      <c r="E276" s="2">
        <f t="shared" si="27"/>
        <v>0</v>
      </c>
      <c r="F276" s="2">
        <f t="shared" si="28"/>
        <v>0</v>
      </c>
      <c r="G276" s="2">
        <f t="shared" si="29"/>
        <v>0</v>
      </c>
    </row>
    <row r="277" spans="1:7">
      <c r="A277" s="5">
        <f t="shared" si="25"/>
        <v>47164</v>
      </c>
      <c r="B277" s="4">
        <f t="shared" si="30"/>
        <v>4.8000000000000001E-2</v>
      </c>
      <c r="C277" s="7">
        <f t="shared" si="26"/>
        <v>0</v>
      </c>
      <c r="D277" s="3"/>
      <c r="E277" s="2">
        <f t="shared" si="27"/>
        <v>0</v>
      </c>
      <c r="F277" s="2">
        <f t="shared" si="28"/>
        <v>0</v>
      </c>
      <c r="G277" s="2">
        <f t="shared" si="29"/>
        <v>0</v>
      </c>
    </row>
    <row r="278" spans="1:7">
      <c r="A278" s="5">
        <f t="shared" si="25"/>
        <v>47192</v>
      </c>
      <c r="B278" s="4">
        <f t="shared" si="30"/>
        <v>4.8000000000000001E-2</v>
      </c>
      <c r="C278" s="7">
        <f t="shared" si="26"/>
        <v>0</v>
      </c>
      <c r="D278" s="3"/>
      <c r="E278" s="2">
        <f t="shared" si="27"/>
        <v>0</v>
      </c>
      <c r="F278" s="2">
        <f t="shared" si="28"/>
        <v>0</v>
      </c>
      <c r="G278" s="2">
        <f t="shared" si="29"/>
        <v>0</v>
      </c>
    </row>
    <row r="279" spans="1:7">
      <c r="A279" s="5">
        <f t="shared" si="25"/>
        <v>47223</v>
      </c>
      <c r="B279" s="4">
        <f t="shared" si="30"/>
        <v>4.8000000000000001E-2</v>
      </c>
      <c r="C279" s="7">
        <f t="shared" si="26"/>
        <v>0</v>
      </c>
      <c r="D279" s="3"/>
      <c r="E279" s="2">
        <f t="shared" si="27"/>
        <v>0</v>
      </c>
      <c r="F279" s="2">
        <f t="shared" si="28"/>
        <v>0</v>
      </c>
      <c r="G279" s="2">
        <f t="shared" si="29"/>
        <v>0</v>
      </c>
    </row>
    <row r="280" spans="1:7">
      <c r="A280" s="5">
        <f t="shared" si="25"/>
        <v>47253</v>
      </c>
      <c r="B280" s="4">
        <f t="shared" si="30"/>
        <v>4.8000000000000001E-2</v>
      </c>
      <c r="C280" s="7">
        <f t="shared" si="26"/>
        <v>0</v>
      </c>
      <c r="D280" s="3"/>
      <c r="E280" s="2">
        <f t="shared" si="27"/>
        <v>0</v>
      </c>
      <c r="F280" s="2">
        <f t="shared" si="28"/>
        <v>0</v>
      </c>
      <c r="G280" s="2">
        <f t="shared" si="29"/>
        <v>0</v>
      </c>
    </row>
    <row r="281" spans="1:7">
      <c r="A281" s="5">
        <f t="shared" si="25"/>
        <v>47284</v>
      </c>
      <c r="B281" s="4">
        <f t="shared" si="30"/>
        <v>4.8000000000000001E-2</v>
      </c>
      <c r="C281" s="7">
        <f t="shared" si="26"/>
        <v>0</v>
      </c>
      <c r="D281" s="3"/>
      <c r="E281" s="2">
        <f t="shared" si="27"/>
        <v>0</v>
      </c>
      <c r="F281" s="2">
        <f t="shared" si="28"/>
        <v>0</v>
      </c>
      <c r="G281" s="2">
        <f t="shared" si="29"/>
        <v>0</v>
      </c>
    </row>
    <row r="282" spans="1:7">
      <c r="A282" s="5">
        <f t="shared" si="25"/>
        <v>47314</v>
      </c>
      <c r="B282" s="4">
        <f t="shared" si="30"/>
        <v>4.8000000000000001E-2</v>
      </c>
      <c r="C282" s="7">
        <f t="shared" si="26"/>
        <v>0</v>
      </c>
      <c r="D282" s="3"/>
      <c r="E282" s="2">
        <f t="shared" si="27"/>
        <v>0</v>
      </c>
      <c r="F282" s="2">
        <f t="shared" si="28"/>
        <v>0</v>
      </c>
      <c r="G282" s="2">
        <f t="shared" si="29"/>
        <v>0</v>
      </c>
    </row>
    <row r="283" spans="1:7">
      <c r="A283" s="5">
        <f t="shared" si="25"/>
        <v>47345</v>
      </c>
      <c r="B283" s="4">
        <f t="shared" si="30"/>
        <v>4.8000000000000001E-2</v>
      </c>
      <c r="C283" s="7">
        <f t="shared" si="26"/>
        <v>0</v>
      </c>
      <c r="D283" s="3"/>
      <c r="E283" s="2">
        <f t="shared" si="27"/>
        <v>0</v>
      </c>
      <c r="F283" s="2">
        <f t="shared" si="28"/>
        <v>0</v>
      </c>
      <c r="G283" s="2">
        <f t="shared" si="29"/>
        <v>0</v>
      </c>
    </row>
    <row r="284" spans="1:7">
      <c r="A284" s="5">
        <f t="shared" si="25"/>
        <v>47376</v>
      </c>
      <c r="B284" s="4">
        <f t="shared" si="30"/>
        <v>4.8000000000000001E-2</v>
      </c>
      <c r="C284" s="7">
        <f t="shared" si="26"/>
        <v>0</v>
      </c>
      <c r="D284" s="3"/>
      <c r="E284" s="2">
        <f t="shared" si="27"/>
        <v>0</v>
      </c>
      <c r="F284" s="2">
        <f t="shared" si="28"/>
        <v>0</v>
      </c>
      <c r="G284" s="2">
        <f t="shared" si="29"/>
        <v>0</v>
      </c>
    </row>
    <row r="285" spans="1:7">
      <c r="A285" s="5">
        <f t="shared" si="25"/>
        <v>47406</v>
      </c>
      <c r="B285" s="4">
        <f t="shared" si="30"/>
        <v>4.8000000000000001E-2</v>
      </c>
      <c r="C285" s="7">
        <f t="shared" si="26"/>
        <v>0</v>
      </c>
      <c r="D285" s="3"/>
      <c r="E285" s="2">
        <f t="shared" si="27"/>
        <v>0</v>
      </c>
      <c r="F285" s="2">
        <f t="shared" si="28"/>
        <v>0</v>
      </c>
      <c r="G285" s="2">
        <f t="shared" si="29"/>
        <v>0</v>
      </c>
    </row>
    <row r="286" spans="1:7">
      <c r="A286" s="5">
        <f t="shared" si="25"/>
        <v>47437</v>
      </c>
      <c r="B286" s="4">
        <f t="shared" si="30"/>
        <v>4.8000000000000001E-2</v>
      </c>
      <c r="C286" s="7">
        <f t="shared" si="26"/>
        <v>0</v>
      </c>
      <c r="D286" s="3"/>
      <c r="E286" s="2">
        <f t="shared" si="27"/>
        <v>0</v>
      </c>
      <c r="F286" s="2">
        <f t="shared" si="28"/>
        <v>0</v>
      </c>
      <c r="G286" s="2">
        <f t="shared" si="29"/>
        <v>0</v>
      </c>
    </row>
    <row r="287" spans="1:7">
      <c r="A287" s="5">
        <f t="shared" si="25"/>
        <v>47467</v>
      </c>
      <c r="B287" s="4">
        <f t="shared" si="30"/>
        <v>4.8000000000000001E-2</v>
      </c>
      <c r="C287" s="7">
        <f t="shared" si="26"/>
        <v>0</v>
      </c>
      <c r="D287" s="3"/>
      <c r="E287" s="2">
        <f t="shared" si="27"/>
        <v>0</v>
      </c>
      <c r="F287" s="2">
        <f t="shared" si="28"/>
        <v>0</v>
      </c>
      <c r="G287" s="2">
        <f t="shared" si="29"/>
        <v>0</v>
      </c>
    </row>
    <row r="288" spans="1:7">
      <c r="A288" s="5">
        <f t="shared" si="25"/>
        <v>47498</v>
      </c>
      <c r="B288" s="4">
        <f t="shared" si="30"/>
        <v>4.8000000000000001E-2</v>
      </c>
      <c r="C288" s="7">
        <f t="shared" si="26"/>
        <v>0</v>
      </c>
      <c r="D288" s="3"/>
      <c r="E288" s="2">
        <f t="shared" si="27"/>
        <v>0</v>
      </c>
      <c r="F288" s="2">
        <f t="shared" si="28"/>
        <v>0</v>
      </c>
      <c r="G288" s="2">
        <f t="shared" si="29"/>
        <v>0</v>
      </c>
    </row>
    <row r="289" spans="1:7">
      <c r="A289" s="5">
        <f t="shared" si="25"/>
        <v>47529</v>
      </c>
      <c r="B289" s="4">
        <f t="shared" si="30"/>
        <v>4.8000000000000001E-2</v>
      </c>
      <c r="C289" s="7">
        <f t="shared" si="26"/>
        <v>0</v>
      </c>
      <c r="D289" s="3"/>
      <c r="E289" s="2">
        <f t="shared" si="27"/>
        <v>0</v>
      </c>
      <c r="F289" s="2">
        <f t="shared" si="28"/>
        <v>0</v>
      </c>
      <c r="G289" s="2">
        <f t="shared" si="29"/>
        <v>0</v>
      </c>
    </row>
    <row r="290" spans="1:7">
      <c r="A290" s="5">
        <f t="shared" si="25"/>
        <v>47557</v>
      </c>
      <c r="B290" s="4">
        <f t="shared" si="30"/>
        <v>4.8000000000000001E-2</v>
      </c>
      <c r="C290" s="7">
        <f t="shared" si="26"/>
        <v>0</v>
      </c>
      <c r="D290" s="3"/>
      <c r="E290" s="2">
        <f t="shared" si="27"/>
        <v>0</v>
      </c>
      <c r="F290" s="2">
        <f t="shared" si="28"/>
        <v>0</v>
      </c>
      <c r="G290" s="2">
        <f t="shared" si="29"/>
        <v>0</v>
      </c>
    </row>
    <row r="291" spans="1:7">
      <c r="A291" s="5">
        <f t="shared" si="25"/>
        <v>47588</v>
      </c>
      <c r="B291" s="4">
        <f t="shared" si="30"/>
        <v>4.8000000000000001E-2</v>
      </c>
      <c r="C291" s="7">
        <f t="shared" si="26"/>
        <v>0</v>
      </c>
      <c r="D291" s="3"/>
      <c r="E291" s="2">
        <f t="shared" si="27"/>
        <v>0</v>
      </c>
      <c r="F291" s="2">
        <f t="shared" si="28"/>
        <v>0</v>
      </c>
      <c r="G291" s="2">
        <f t="shared" si="29"/>
        <v>0</v>
      </c>
    </row>
    <row r="292" spans="1:7">
      <c r="A292" s="5">
        <f t="shared" si="25"/>
        <v>47618</v>
      </c>
      <c r="B292" s="4">
        <f t="shared" si="30"/>
        <v>4.8000000000000001E-2</v>
      </c>
      <c r="C292" s="7">
        <f t="shared" si="26"/>
        <v>0</v>
      </c>
      <c r="D292" s="3"/>
      <c r="E292" s="2">
        <f t="shared" si="27"/>
        <v>0</v>
      </c>
      <c r="F292" s="2">
        <f t="shared" si="28"/>
        <v>0</v>
      </c>
      <c r="G292" s="2">
        <f t="shared" si="29"/>
        <v>0</v>
      </c>
    </row>
    <row r="293" spans="1:7">
      <c r="A293" s="5">
        <f t="shared" si="25"/>
        <v>47649</v>
      </c>
      <c r="B293" s="4">
        <f t="shared" si="30"/>
        <v>4.8000000000000001E-2</v>
      </c>
      <c r="C293" s="7">
        <f t="shared" si="26"/>
        <v>0</v>
      </c>
      <c r="D293" s="3"/>
      <c r="E293" s="2">
        <f t="shared" si="27"/>
        <v>0</v>
      </c>
      <c r="F293" s="2">
        <f t="shared" si="28"/>
        <v>0</v>
      </c>
      <c r="G293" s="2">
        <f t="shared" si="29"/>
        <v>0</v>
      </c>
    </row>
    <row r="294" spans="1:7">
      <c r="A294" s="5">
        <f t="shared" si="25"/>
        <v>47679</v>
      </c>
      <c r="B294" s="4">
        <f t="shared" si="30"/>
        <v>4.8000000000000001E-2</v>
      </c>
      <c r="C294" s="7">
        <f t="shared" si="26"/>
        <v>0</v>
      </c>
      <c r="D294" s="3"/>
      <c r="E294" s="2">
        <f t="shared" si="27"/>
        <v>0</v>
      </c>
      <c r="F294" s="2">
        <f t="shared" si="28"/>
        <v>0</v>
      </c>
      <c r="G294" s="2">
        <f t="shared" si="29"/>
        <v>0</v>
      </c>
    </row>
    <row r="295" spans="1:7">
      <c r="A295" s="5">
        <f t="shared" si="25"/>
        <v>47710</v>
      </c>
      <c r="B295" s="4">
        <f t="shared" si="30"/>
        <v>4.8000000000000001E-2</v>
      </c>
      <c r="C295" s="7">
        <f t="shared" si="26"/>
        <v>0</v>
      </c>
      <c r="D295" s="3"/>
      <c r="E295" s="2">
        <f t="shared" si="27"/>
        <v>0</v>
      </c>
      <c r="F295" s="2">
        <f t="shared" si="28"/>
        <v>0</v>
      </c>
      <c r="G295" s="2">
        <f t="shared" si="29"/>
        <v>0</v>
      </c>
    </row>
    <row r="296" spans="1:7">
      <c r="A296" s="5">
        <f t="shared" si="25"/>
        <v>47741</v>
      </c>
      <c r="B296" s="4">
        <f t="shared" si="30"/>
        <v>4.8000000000000001E-2</v>
      </c>
      <c r="C296" s="7">
        <f t="shared" si="26"/>
        <v>0</v>
      </c>
      <c r="D296" s="3"/>
      <c r="E296" s="2">
        <f t="shared" si="27"/>
        <v>0</v>
      </c>
      <c r="F296" s="2">
        <f t="shared" si="28"/>
        <v>0</v>
      </c>
      <c r="G296" s="2">
        <f t="shared" si="29"/>
        <v>0</v>
      </c>
    </row>
    <row r="297" spans="1:7">
      <c r="A297" s="5">
        <f t="shared" si="25"/>
        <v>47771</v>
      </c>
      <c r="B297" s="4">
        <f t="shared" si="30"/>
        <v>4.8000000000000001E-2</v>
      </c>
      <c r="C297" s="7">
        <f t="shared" si="26"/>
        <v>0</v>
      </c>
      <c r="D297" s="3"/>
      <c r="E297" s="2">
        <f t="shared" si="27"/>
        <v>0</v>
      </c>
      <c r="F297" s="2">
        <f t="shared" si="28"/>
        <v>0</v>
      </c>
      <c r="G297" s="2">
        <f t="shared" si="29"/>
        <v>0</v>
      </c>
    </row>
    <row r="298" spans="1:7">
      <c r="A298" s="5">
        <f t="shared" si="25"/>
        <v>47802</v>
      </c>
      <c r="B298" s="4">
        <f t="shared" si="30"/>
        <v>4.8000000000000001E-2</v>
      </c>
      <c r="C298" s="7">
        <f t="shared" si="26"/>
        <v>0</v>
      </c>
      <c r="D298" s="3"/>
      <c r="E298" s="2">
        <f t="shared" si="27"/>
        <v>0</v>
      </c>
      <c r="F298" s="2">
        <f t="shared" si="28"/>
        <v>0</v>
      </c>
      <c r="G298" s="2">
        <f t="shared" si="29"/>
        <v>0</v>
      </c>
    </row>
    <row r="299" spans="1:7">
      <c r="A299" s="5">
        <f t="shared" si="25"/>
        <v>47832</v>
      </c>
      <c r="B299" s="4">
        <f t="shared" si="30"/>
        <v>4.8000000000000001E-2</v>
      </c>
      <c r="C299" s="7">
        <f t="shared" si="26"/>
        <v>0</v>
      </c>
      <c r="D299" s="3"/>
      <c r="E299" s="2">
        <f t="shared" si="27"/>
        <v>0</v>
      </c>
      <c r="F299" s="2">
        <f t="shared" si="28"/>
        <v>0</v>
      </c>
      <c r="G299" s="2">
        <f t="shared" si="29"/>
        <v>0</v>
      </c>
    </row>
    <row r="300" spans="1:7">
      <c r="A300" s="5">
        <f t="shared" si="25"/>
        <v>47863</v>
      </c>
      <c r="B300" s="4">
        <f t="shared" si="30"/>
        <v>4.8000000000000001E-2</v>
      </c>
      <c r="C300" s="7">
        <f t="shared" si="26"/>
        <v>0</v>
      </c>
      <c r="D300" s="3"/>
      <c r="E300" s="2">
        <f t="shared" si="27"/>
        <v>0</v>
      </c>
      <c r="F300" s="2">
        <f t="shared" si="28"/>
        <v>0</v>
      </c>
      <c r="G300" s="2">
        <f t="shared" si="29"/>
        <v>0</v>
      </c>
    </row>
    <row r="301" spans="1:7">
      <c r="A301" s="5">
        <f t="shared" si="25"/>
        <v>47894</v>
      </c>
      <c r="B301" s="4">
        <f t="shared" si="30"/>
        <v>4.8000000000000001E-2</v>
      </c>
      <c r="C301" s="7">
        <f t="shared" si="26"/>
        <v>0</v>
      </c>
      <c r="D301" s="3"/>
      <c r="E301" s="2">
        <f t="shared" si="27"/>
        <v>0</v>
      </c>
      <c r="F301" s="2">
        <f t="shared" si="28"/>
        <v>0</v>
      </c>
      <c r="G301" s="2">
        <f t="shared" si="29"/>
        <v>0</v>
      </c>
    </row>
    <row r="302" spans="1:7">
      <c r="A302" s="5">
        <f t="shared" si="25"/>
        <v>47922</v>
      </c>
      <c r="B302" s="4">
        <f t="shared" si="30"/>
        <v>4.8000000000000001E-2</v>
      </c>
      <c r="C302" s="7">
        <f t="shared" si="26"/>
        <v>0</v>
      </c>
      <c r="D302" s="3"/>
      <c r="E302" s="2">
        <f t="shared" si="27"/>
        <v>0</v>
      </c>
      <c r="F302" s="2">
        <f t="shared" si="28"/>
        <v>0</v>
      </c>
      <c r="G302" s="2">
        <f t="shared" si="29"/>
        <v>0</v>
      </c>
    </row>
    <row r="303" spans="1:7">
      <c r="A303" s="5">
        <f t="shared" si="25"/>
        <v>47953</v>
      </c>
      <c r="B303" s="4">
        <f t="shared" si="30"/>
        <v>4.8000000000000001E-2</v>
      </c>
      <c r="C303" s="7">
        <f t="shared" si="26"/>
        <v>0</v>
      </c>
      <c r="D303" s="3"/>
      <c r="E303" s="2">
        <f t="shared" si="27"/>
        <v>0</v>
      </c>
      <c r="F303" s="2">
        <f t="shared" si="28"/>
        <v>0</v>
      </c>
      <c r="G303" s="2">
        <f t="shared" si="29"/>
        <v>0</v>
      </c>
    </row>
    <row r="304" spans="1:7">
      <c r="A304" s="5">
        <f t="shared" si="25"/>
        <v>47983</v>
      </c>
      <c r="B304" s="4">
        <f t="shared" si="30"/>
        <v>4.8000000000000001E-2</v>
      </c>
      <c r="C304" s="7">
        <f t="shared" si="26"/>
        <v>0</v>
      </c>
      <c r="D304" s="3"/>
      <c r="E304" s="2">
        <f t="shared" si="27"/>
        <v>0</v>
      </c>
      <c r="F304" s="2">
        <f t="shared" si="28"/>
        <v>0</v>
      </c>
      <c r="G304" s="2">
        <f t="shared" si="29"/>
        <v>0</v>
      </c>
    </row>
    <row r="305" spans="1:7">
      <c r="A305" s="5">
        <f t="shared" si="25"/>
        <v>48014</v>
      </c>
      <c r="B305" s="4">
        <f t="shared" si="30"/>
        <v>4.8000000000000001E-2</v>
      </c>
      <c r="C305" s="7">
        <f t="shared" si="26"/>
        <v>0</v>
      </c>
      <c r="D305" s="3"/>
      <c r="E305" s="2">
        <f t="shared" si="27"/>
        <v>0</v>
      </c>
      <c r="F305" s="2">
        <f t="shared" si="28"/>
        <v>0</v>
      </c>
      <c r="G305" s="2">
        <f t="shared" si="29"/>
        <v>0</v>
      </c>
    </row>
    <row r="306" spans="1:7">
      <c r="A306" s="5">
        <f t="shared" si="25"/>
        <v>48044</v>
      </c>
      <c r="B306" s="4">
        <f t="shared" si="30"/>
        <v>4.8000000000000001E-2</v>
      </c>
      <c r="C306" s="7">
        <f t="shared" si="26"/>
        <v>0</v>
      </c>
      <c r="D306" s="3"/>
      <c r="E306" s="2">
        <f t="shared" si="27"/>
        <v>0</v>
      </c>
      <c r="F306" s="2">
        <f t="shared" si="28"/>
        <v>0</v>
      </c>
      <c r="G306" s="2">
        <f t="shared" si="29"/>
        <v>0</v>
      </c>
    </row>
    <row r="307" spans="1:7">
      <c r="A307" s="5">
        <f t="shared" si="25"/>
        <v>48075</v>
      </c>
      <c r="B307" s="4">
        <f t="shared" si="30"/>
        <v>4.8000000000000001E-2</v>
      </c>
      <c r="C307" s="7">
        <f t="shared" si="26"/>
        <v>0</v>
      </c>
      <c r="D307" s="3"/>
      <c r="E307" s="2">
        <f t="shared" si="27"/>
        <v>0</v>
      </c>
      <c r="F307" s="2">
        <f t="shared" si="28"/>
        <v>0</v>
      </c>
      <c r="G307" s="2">
        <f t="shared" si="29"/>
        <v>0</v>
      </c>
    </row>
    <row r="308" spans="1:7">
      <c r="A308" s="5">
        <f t="shared" si="25"/>
        <v>48106</v>
      </c>
      <c r="B308" s="4">
        <f t="shared" si="30"/>
        <v>4.8000000000000001E-2</v>
      </c>
      <c r="C308" s="7">
        <f t="shared" si="26"/>
        <v>0</v>
      </c>
      <c r="D308" s="3"/>
      <c r="E308" s="2">
        <f t="shared" si="27"/>
        <v>0</v>
      </c>
      <c r="F308" s="2">
        <f t="shared" si="28"/>
        <v>0</v>
      </c>
      <c r="G308" s="2">
        <f t="shared" si="29"/>
        <v>0</v>
      </c>
    </row>
    <row r="309" spans="1:7">
      <c r="A309" s="5">
        <f t="shared" si="25"/>
        <v>48136</v>
      </c>
      <c r="B309" s="4">
        <f t="shared" si="30"/>
        <v>4.8000000000000001E-2</v>
      </c>
      <c r="C309" s="7">
        <f t="shared" si="26"/>
        <v>0</v>
      </c>
      <c r="D309" s="3"/>
      <c r="E309" s="2">
        <f t="shared" si="27"/>
        <v>0</v>
      </c>
      <c r="F309" s="2">
        <f t="shared" si="28"/>
        <v>0</v>
      </c>
      <c r="G309" s="2">
        <f t="shared" si="29"/>
        <v>0</v>
      </c>
    </row>
    <row r="310" spans="1:7">
      <c r="A310" s="5">
        <f t="shared" si="25"/>
        <v>48167</v>
      </c>
      <c r="B310" s="4">
        <f t="shared" si="30"/>
        <v>4.8000000000000001E-2</v>
      </c>
      <c r="C310" s="7">
        <f t="shared" si="26"/>
        <v>0</v>
      </c>
      <c r="D310" s="3"/>
      <c r="E310" s="2">
        <f t="shared" si="27"/>
        <v>0</v>
      </c>
      <c r="F310" s="2">
        <f t="shared" si="28"/>
        <v>0</v>
      </c>
      <c r="G310" s="2">
        <f t="shared" si="29"/>
        <v>0</v>
      </c>
    </row>
    <row r="311" spans="1:7">
      <c r="A311" s="5">
        <f t="shared" si="25"/>
        <v>48197</v>
      </c>
      <c r="B311" s="4">
        <f t="shared" si="30"/>
        <v>4.8000000000000001E-2</v>
      </c>
      <c r="C311" s="7">
        <f t="shared" si="26"/>
        <v>0</v>
      </c>
      <c r="D311" s="3"/>
      <c r="E311" s="2">
        <f t="shared" si="27"/>
        <v>0</v>
      </c>
      <c r="F311" s="2">
        <f t="shared" si="28"/>
        <v>0</v>
      </c>
      <c r="G311" s="2">
        <f t="shared" si="29"/>
        <v>0</v>
      </c>
    </row>
    <row r="312" spans="1:7">
      <c r="A312" s="5">
        <f t="shared" si="25"/>
        <v>48228</v>
      </c>
      <c r="B312" s="4">
        <f t="shared" si="30"/>
        <v>4.8000000000000001E-2</v>
      </c>
      <c r="C312" s="7">
        <f t="shared" si="26"/>
        <v>0</v>
      </c>
      <c r="D312" s="3"/>
      <c r="E312" s="2">
        <f t="shared" si="27"/>
        <v>0</v>
      </c>
      <c r="F312" s="2">
        <f t="shared" si="28"/>
        <v>0</v>
      </c>
      <c r="G312" s="2">
        <f t="shared" si="29"/>
        <v>0</v>
      </c>
    </row>
    <row r="313" spans="1:7">
      <c r="A313" s="5">
        <f t="shared" si="25"/>
        <v>48259</v>
      </c>
      <c r="B313" s="4">
        <f t="shared" si="30"/>
        <v>4.8000000000000001E-2</v>
      </c>
      <c r="C313" s="7">
        <f t="shared" si="26"/>
        <v>0</v>
      </c>
      <c r="D313" s="3"/>
      <c r="E313" s="2">
        <f t="shared" si="27"/>
        <v>0</v>
      </c>
      <c r="F313" s="2">
        <f t="shared" si="28"/>
        <v>0</v>
      </c>
      <c r="G313" s="2">
        <f t="shared" si="29"/>
        <v>0</v>
      </c>
    </row>
    <row r="314" spans="1:7">
      <c r="A314" s="5">
        <f t="shared" si="25"/>
        <v>48288</v>
      </c>
      <c r="B314" s="4">
        <f t="shared" si="30"/>
        <v>4.8000000000000001E-2</v>
      </c>
      <c r="C314" s="7">
        <f t="shared" si="26"/>
        <v>0</v>
      </c>
      <c r="D314" s="3"/>
      <c r="E314" s="2">
        <f t="shared" si="27"/>
        <v>0</v>
      </c>
      <c r="F314" s="2">
        <f t="shared" si="28"/>
        <v>0</v>
      </c>
      <c r="G314" s="2">
        <f t="shared" si="29"/>
        <v>0</v>
      </c>
    </row>
    <row r="315" spans="1:7">
      <c r="A315" s="5">
        <f t="shared" si="25"/>
        <v>48319</v>
      </c>
      <c r="B315" s="4">
        <f t="shared" si="30"/>
        <v>4.8000000000000001E-2</v>
      </c>
      <c r="C315" s="7">
        <f t="shared" si="26"/>
        <v>0</v>
      </c>
      <c r="D315" s="3"/>
      <c r="E315" s="2">
        <f t="shared" si="27"/>
        <v>0</v>
      </c>
      <c r="F315" s="2">
        <f t="shared" si="28"/>
        <v>0</v>
      </c>
      <c r="G315" s="2">
        <f t="shared" si="29"/>
        <v>0</v>
      </c>
    </row>
    <row r="316" spans="1:7">
      <c r="A316" s="5">
        <f t="shared" si="25"/>
        <v>48349</v>
      </c>
      <c r="B316" s="4">
        <f t="shared" si="30"/>
        <v>4.8000000000000001E-2</v>
      </c>
      <c r="C316" s="7">
        <f t="shared" si="26"/>
        <v>0</v>
      </c>
      <c r="D316" s="3"/>
      <c r="E316" s="2">
        <f t="shared" si="27"/>
        <v>0</v>
      </c>
      <c r="F316" s="2">
        <f t="shared" si="28"/>
        <v>0</v>
      </c>
      <c r="G316" s="2">
        <f t="shared" si="29"/>
        <v>0</v>
      </c>
    </row>
    <row r="317" spans="1:7">
      <c r="A317" s="5">
        <f t="shared" si="25"/>
        <v>48380</v>
      </c>
      <c r="B317" s="4">
        <f t="shared" si="30"/>
        <v>4.8000000000000001E-2</v>
      </c>
      <c r="C317" s="7">
        <f t="shared" si="26"/>
        <v>0</v>
      </c>
      <c r="D317" s="3"/>
      <c r="E317" s="2">
        <f t="shared" si="27"/>
        <v>0</v>
      </c>
      <c r="F317" s="2">
        <f t="shared" si="28"/>
        <v>0</v>
      </c>
      <c r="G317" s="2">
        <f t="shared" si="29"/>
        <v>0</v>
      </c>
    </row>
    <row r="318" spans="1:7">
      <c r="A318" s="5">
        <f t="shared" si="25"/>
        <v>48410</v>
      </c>
      <c r="B318" s="4">
        <f t="shared" si="30"/>
        <v>4.8000000000000001E-2</v>
      </c>
      <c r="C318" s="7">
        <f t="shared" si="26"/>
        <v>0</v>
      </c>
      <c r="D318" s="3"/>
      <c r="E318" s="2">
        <f t="shared" si="27"/>
        <v>0</v>
      </c>
      <c r="F318" s="2">
        <f t="shared" si="28"/>
        <v>0</v>
      </c>
      <c r="G318" s="2">
        <f t="shared" si="29"/>
        <v>0</v>
      </c>
    </row>
    <row r="319" spans="1:7">
      <c r="A319" s="5">
        <f t="shared" si="25"/>
        <v>48441</v>
      </c>
      <c r="B319" s="4">
        <f t="shared" si="30"/>
        <v>4.8000000000000001E-2</v>
      </c>
      <c r="C319" s="7">
        <f t="shared" si="26"/>
        <v>0</v>
      </c>
      <c r="D319" s="3"/>
      <c r="E319" s="2">
        <f t="shared" si="27"/>
        <v>0</v>
      </c>
      <c r="F319" s="2">
        <f t="shared" si="28"/>
        <v>0</v>
      </c>
      <c r="G319" s="2">
        <f t="shared" si="29"/>
        <v>0</v>
      </c>
    </row>
    <row r="320" spans="1:7">
      <c r="A320" s="5">
        <f t="shared" si="25"/>
        <v>48472</v>
      </c>
      <c r="B320" s="4">
        <f t="shared" si="30"/>
        <v>4.8000000000000001E-2</v>
      </c>
      <c r="C320" s="7">
        <f t="shared" si="26"/>
        <v>0</v>
      </c>
      <c r="D320" s="3"/>
      <c r="E320" s="2">
        <f t="shared" si="27"/>
        <v>0</v>
      </c>
      <c r="F320" s="2">
        <f t="shared" si="28"/>
        <v>0</v>
      </c>
      <c r="G320" s="2">
        <f t="shared" si="29"/>
        <v>0</v>
      </c>
    </row>
    <row r="321" spans="1:7">
      <c r="A321" s="5">
        <f t="shared" si="25"/>
        <v>48502</v>
      </c>
      <c r="B321" s="4">
        <f t="shared" si="30"/>
        <v>4.8000000000000001E-2</v>
      </c>
      <c r="C321" s="7">
        <f t="shared" si="26"/>
        <v>0</v>
      </c>
      <c r="D321" s="3"/>
      <c r="E321" s="2">
        <f t="shared" si="27"/>
        <v>0</v>
      </c>
      <c r="F321" s="2">
        <f t="shared" si="28"/>
        <v>0</v>
      </c>
      <c r="G321" s="2">
        <f t="shared" si="29"/>
        <v>0</v>
      </c>
    </row>
    <row r="322" spans="1:7">
      <c r="A322" s="5">
        <f t="shared" si="25"/>
        <v>48533</v>
      </c>
      <c r="B322" s="4">
        <f t="shared" si="30"/>
        <v>4.8000000000000001E-2</v>
      </c>
      <c r="C322" s="7">
        <f t="shared" si="26"/>
        <v>0</v>
      </c>
      <c r="D322" s="3"/>
      <c r="E322" s="2">
        <f t="shared" si="27"/>
        <v>0</v>
      </c>
      <c r="F322" s="2">
        <f t="shared" si="28"/>
        <v>0</v>
      </c>
      <c r="G322" s="2">
        <f t="shared" si="29"/>
        <v>0</v>
      </c>
    </row>
    <row r="323" spans="1:7">
      <c r="A323" s="5">
        <f t="shared" si="25"/>
        <v>48563</v>
      </c>
      <c r="B323" s="4">
        <f t="shared" si="30"/>
        <v>4.8000000000000001E-2</v>
      </c>
      <c r="C323" s="7">
        <f t="shared" si="26"/>
        <v>0</v>
      </c>
      <c r="D323" s="3"/>
      <c r="E323" s="2">
        <f t="shared" si="27"/>
        <v>0</v>
      </c>
      <c r="F323" s="2">
        <f t="shared" si="28"/>
        <v>0</v>
      </c>
      <c r="G323" s="2">
        <f t="shared" si="29"/>
        <v>0</v>
      </c>
    </row>
    <row r="324" spans="1:7">
      <c r="A324" s="5">
        <f t="shared" si="25"/>
        <v>48594</v>
      </c>
      <c r="B324" s="4">
        <f t="shared" si="30"/>
        <v>4.8000000000000001E-2</v>
      </c>
      <c r="C324" s="7">
        <f t="shared" si="26"/>
        <v>0</v>
      </c>
      <c r="D324" s="3"/>
      <c r="E324" s="2">
        <f t="shared" si="27"/>
        <v>0</v>
      </c>
      <c r="F324" s="2">
        <f t="shared" si="28"/>
        <v>0</v>
      </c>
      <c r="G324" s="2">
        <f t="shared" si="29"/>
        <v>0</v>
      </c>
    </row>
    <row r="325" spans="1:7">
      <c r="A325" s="5">
        <f t="shared" si="25"/>
        <v>48625</v>
      </c>
      <c r="B325" s="4">
        <f t="shared" si="30"/>
        <v>4.8000000000000001E-2</v>
      </c>
      <c r="C325" s="7">
        <f t="shared" si="26"/>
        <v>0</v>
      </c>
      <c r="D325" s="3"/>
      <c r="E325" s="2">
        <f t="shared" si="27"/>
        <v>0</v>
      </c>
      <c r="F325" s="2">
        <f t="shared" si="28"/>
        <v>0</v>
      </c>
      <c r="G325" s="2">
        <f t="shared" si="29"/>
        <v>0</v>
      </c>
    </row>
    <row r="326" spans="1:7">
      <c r="A326" s="5">
        <f t="shared" si="25"/>
        <v>48653</v>
      </c>
      <c r="B326" s="4">
        <f t="shared" si="30"/>
        <v>4.8000000000000001E-2</v>
      </c>
      <c r="C326" s="7">
        <f t="shared" si="26"/>
        <v>0</v>
      </c>
      <c r="D326" s="3"/>
      <c r="E326" s="2">
        <f t="shared" si="27"/>
        <v>0</v>
      </c>
      <c r="F326" s="2">
        <f t="shared" si="28"/>
        <v>0</v>
      </c>
      <c r="G326" s="2">
        <f t="shared" si="29"/>
        <v>0</v>
      </c>
    </row>
    <row r="327" spans="1:7">
      <c r="A327" s="5">
        <f t="shared" si="25"/>
        <v>48684</v>
      </c>
      <c r="B327" s="4">
        <f t="shared" si="30"/>
        <v>4.8000000000000001E-2</v>
      </c>
      <c r="C327" s="7">
        <f t="shared" si="26"/>
        <v>0</v>
      </c>
      <c r="D327" s="3"/>
      <c r="E327" s="2">
        <f t="shared" si="27"/>
        <v>0</v>
      </c>
      <c r="F327" s="2">
        <f t="shared" si="28"/>
        <v>0</v>
      </c>
      <c r="G327" s="2">
        <f t="shared" si="29"/>
        <v>0</v>
      </c>
    </row>
    <row r="328" spans="1:7">
      <c r="A328" s="5">
        <f t="shared" si="25"/>
        <v>48714</v>
      </c>
      <c r="B328" s="4">
        <f t="shared" si="30"/>
        <v>4.8000000000000001E-2</v>
      </c>
      <c r="C328" s="7">
        <f t="shared" si="26"/>
        <v>0</v>
      </c>
      <c r="D328" s="3"/>
      <c r="E328" s="2">
        <f t="shared" si="27"/>
        <v>0</v>
      </c>
      <c r="F328" s="2">
        <f t="shared" si="28"/>
        <v>0</v>
      </c>
      <c r="G328" s="2">
        <f t="shared" si="29"/>
        <v>0</v>
      </c>
    </row>
    <row r="329" spans="1:7">
      <c r="A329" s="5">
        <f t="shared" si="25"/>
        <v>48745</v>
      </c>
      <c r="B329" s="4">
        <f t="shared" si="30"/>
        <v>4.8000000000000001E-2</v>
      </c>
      <c r="C329" s="7">
        <f t="shared" si="26"/>
        <v>0</v>
      </c>
      <c r="D329" s="3"/>
      <c r="E329" s="2">
        <f t="shared" si="27"/>
        <v>0</v>
      </c>
      <c r="F329" s="2">
        <f t="shared" si="28"/>
        <v>0</v>
      </c>
      <c r="G329" s="2">
        <f t="shared" si="29"/>
        <v>0</v>
      </c>
    </row>
    <row r="330" spans="1:7">
      <c r="A330" s="5">
        <f t="shared" si="25"/>
        <v>48775</v>
      </c>
      <c r="B330" s="4">
        <f t="shared" si="30"/>
        <v>4.8000000000000001E-2</v>
      </c>
      <c r="C330" s="7">
        <f t="shared" si="26"/>
        <v>0</v>
      </c>
      <c r="D330" s="3"/>
      <c r="E330" s="2">
        <f t="shared" si="27"/>
        <v>0</v>
      </c>
      <c r="F330" s="2">
        <f t="shared" si="28"/>
        <v>0</v>
      </c>
      <c r="G330" s="2">
        <f t="shared" si="29"/>
        <v>0</v>
      </c>
    </row>
    <row r="331" spans="1:7">
      <c r="A331" s="5">
        <f t="shared" si="25"/>
        <v>48806</v>
      </c>
      <c r="B331" s="4">
        <f t="shared" si="30"/>
        <v>4.8000000000000001E-2</v>
      </c>
      <c r="C331" s="7">
        <f t="shared" si="26"/>
        <v>0</v>
      </c>
      <c r="D331" s="3"/>
      <c r="E331" s="2">
        <f t="shared" si="27"/>
        <v>0</v>
      </c>
      <c r="F331" s="2">
        <f t="shared" si="28"/>
        <v>0</v>
      </c>
      <c r="G331" s="2">
        <f t="shared" si="29"/>
        <v>0</v>
      </c>
    </row>
    <row r="332" spans="1:7">
      <c r="A332" s="5">
        <f t="shared" si="25"/>
        <v>48837</v>
      </c>
      <c r="B332" s="4">
        <f t="shared" si="30"/>
        <v>4.8000000000000001E-2</v>
      </c>
      <c r="C332" s="7">
        <f t="shared" si="26"/>
        <v>0</v>
      </c>
      <c r="D332" s="3"/>
      <c r="E332" s="2">
        <f t="shared" si="27"/>
        <v>0</v>
      </c>
      <c r="F332" s="2">
        <f t="shared" si="28"/>
        <v>0</v>
      </c>
      <c r="G332" s="2">
        <f t="shared" si="29"/>
        <v>0</v>
      </c>
    </row>
    <row r="333" spans="1:7">
      <c r="A333" s="5">
        <f t="shared" si="25"/>
        <v>48867</v>
      </c>
      <c r="B333" s="4">
        <f t="shared" si="30"/>
        <v>4.8000000000000001E-2</v>
      </c>
      <c r="C333" s="7">
        <f t="shared" si="26"/>
        <v>0</v>
      </c>
      <c r="D333" s="3"/>
      <c r="E333" s="2">
        <f t="shared" si="27"/>
        <v>0</v>
      </c>
      <c r="F333" s="2">
        <f t="shared" si="28"/>
        <v>0</v>
      </c>
      <c r="G333" s="2">
        <f t="shared" si="29"/>
        <v>0</v>
      </c>
    </row>
    <row r="334" spans="1:7">
      <c r="A334" s="5">
        <f t="shared" si="25"/>
        <v>48898</v>
      </c>
      <c r="B334" s="4">
        <f t="shared" si="30"/>
        <v>4.8000000000000001E-2</v>
      </c>
      <c r="C334" s="7">
        <f t="shared" si="26"/>
        <v>0</v>
      </c>
      <c r="D334" s="3"/>
      <c r="E334" s="2">
        <f t="shared" si="27"/>
        <v>0</v>
      </c>
      <c r="F334" s="2">
        <f t="shared" si="28"/>
        <v>0</v>
      </c>
      <c r="G334" s="2">
        <f t="shared" si="29"/>
        <v>0</v>
      </c>
    </row>
    <row r="335" spans="1:7">
      <c r="A335" s="5">
        <f t="shared" ref="A335:A374" si="31">DATE(YEAR(Data_pożyczki),MONTH(Data_pożyczki)+ROW()-14,DAY(Data_pożyczki))</f>
        <v>48928</v>
      </c>
      <c r="B335" s="4">
        <f t="shared" si="30"/>
        <v>4.8000000000000001E-2</v>
      </c>
      <c r="C335" s="7">
        <f t="shared" ref="C335:C374" si="32">IF(G334+E335-Płatność_miesięczna-D335&lt;5,G334+E335-D335,Płatność_miesięczna)</f>
        <v>0</v>
      </c>
      <c r="D335" s="3"/>
      <c r="E335" s="2">
        <f t="shared" si="27"/>
        <v>0</v>
      </c>
      <c r="F335" s="2">
        <f t="shared" si="28"/>
        <v>0</v>
      </c>
      <c r="G335" s="2">
        <f t="shared" si="29"/>
        <v>0</v>
      </c>
    </row>
    <row r="336" spans="1:7">
      <c r="A336" s="5">
        <f t="shared" si="31"/>
        <v>48959</v>
      </c>
      <c r="B336" s="4">
        <f t="shared" si="30"/>
        <v>4.8000000000000001E-2</v>
      </c>
      <c r="C336" s="7">
        <f t="shared" si="32"/>
        <v>0</v>
      </c>
      <c r="D336" s="3"/>
      <c r="E336" s="2">
        <f t="shared" ref="E336:E374" si="33">ROUND(G335*B336*(A336-A335)/365,2)</f>
        <v>0</v>
      </c>
      <c r="F336" s="2">
        <f t="shared" ref="F336:F374" si="34">C336+D336-E336</f>
        <v>0</v>
      </c>
      <c r="G336" s="2">
        <f t="shared" ref="G336:G374" si="35">G335-F336</f>
        <v>0</v>
      </c>
    </row>
    <row r="337" spans="1:7">
      <c r="A337" s="5">
        <f t="shared" si="31"/>
        <v>48990</v>
      </c>
      <c r="B337" s="4">
        <f t="shared" ref="B337:B374" si="36">B336</f>
        <v>4.8000000000000001E-2</v>
      </c>
      <c r="C337" s="7">
        <f t="shared" si="32"/>
        <v>0</v>
      </c>
      <c r="D337" s="3"/>
      <c r="E337" s="2">
        <f t="shared" si="33"/>
        <v>0</v>
      </c>
      <c r="F337" s="2">
        <f t="shared" si="34"/>
        <v>0</v>
      </c>
      <c r="G337" s="2">
        <f t="shared" si="35"/>
        <v>0</v>
      </c>
    </row>
    <row r="338" spans="1:7">
      <c r="A338" s="5">
        <f t="shared" si="31"/>
        <v>49018</v>
      </c>
      <c r="B338" s="4">
        <f t="shared" si="36"/>
        <v>4.8000000000000001E-2</v>
      </c>
      <c r="C338" s="7">
        <f t="shared" si="32"/>
        <v>0</v>
      </c>
      <c r="D338" s="3"/>
      <c r="E338" s="2">
        <f t="shared" si="33"/>
        <v>0</v>
      </c>
      <c r="F338" s="2">
        <f t="shared" si="34"/>
        <v>0</v>
      </c>
      <c r="G338" s="2">
        <f t="shared" si="35"/>
        <v>0</v>
      </c>
    </row>
    <row r="339" spans="1:7">
      <c r="A339" s="5">
        <f t="shared" si="31"/>
        <v>49049</v>
      </c>
      <c r="B339" s="4">
        <f t="shared" si="36"/>
        <v>4.8000000000000001E-2</v>
      </c>
      <c r="C339" s="7">
        <f t="shared" si="32"/>
        <v>0</v>
      </c>
      <c r="D339" s="3"/>
      <c r="E339" s="2">
        <f t="shared" si="33"/>
        <v>0</v>
      </c>
      <c r="F339" s="2">
        <f t="shared" si="34"/>
        <v>0</v>
      </c>
      <c r="G339" s="2">
        <f t="shared" si="35"/>
        <v>0</v>
      </c>
    </row>
    <row r="340" spans="1:7">
      <c r="A340" s="5">
        <f t="shared" si="31"/>
        <v>49079</v>
      </c>
      <c r="B340" s="4">
        <f t="shared" si="36"/>
        <v>4.8000000000000001E-2</v>
      </c>
      <c r="C340" s="7">
        <f t="shared" si="32"/>
        <v>0</v>
      </c>
      <c r="D340" s="3"/>
      <c r="E340" s="2">
        <f t="shared" si="33"/>
        <v>0</v>
      </c>
      <c r="F340" s="2">
        <f t="shared" si="34"/>
        <v>0</v>
      </c>
      <c r="G340" s="2">
        <f t="shared" si="35"/>
        <v>0</v>
      </c>
    </row>
    <row r="341" spans="1:7">
      <c r="A341" s="5">
        <f t="shared" si="31"/>
        <v>49110</v>
      </c>
      <c r="B341" s="4">
        <f t="shared" si="36"/>
        <v>4.8000000000000001E-2</v>
      </c>
      <c r="C341" s="7">
        <f t="shared" si="32"/>
        <v>0</v>
      </c>
      <c r="D341" s="3"/>
      <c r="E341" s="2">
        <f t="shared" si="33"/>
        <v>0</v>
      </c>
      <c r="F341" s="2">
        <f t="shared" si="34"/>
        <v>0</v>
      </c>
      <c r="G341" s="2">
        <f t="shared" si="35"/>
        <v>0</v>
      </c>
    </row>
    <row r="342" spans="1:7">
      <c r="A342" s="5">
        <f t="shared" si="31"/>
        <v>49140</v>
      </c>
      <c r="B342" s="4">
        <f t="shared" si="36"/>
        <v>4.8000000000000001E-2</v>
      </c>
      <c r="C342" s="7">
        <f t="shared" si="32"/>
        <v>0</v>
      </c>
      <c r="D342" s="3"/>
      <c r="E342" s="2">
        <f t="shared" si="33"/>
        <v>0</v>
      </c>
      <c r="F342" s="2">
        <f t="shared" si="34"/>
        <v>0</v>
      </c>
      <c r="G342" s="2">
        <f t="shared" si="35"/>
        <v>0</v>
      </c>
    </row>
    <row r="343" spans="1:7">
      <c r="A343" s="5">
        <f t="shared" si="31"/>
        <v>49171</v>
      </c>
      <c r="B343" s="4">
        <f t="shared" si="36"/>
        <v>4.8000000000000001E-2</v>
      </c>
      <c r="C343" s="7">
        <f t="shared" si="32"/>
        <v>0</v>
      </c>
      <c r="D343" s="3"/>
      <c r="E343" s="2">
        <f t="shared" si="33"/>
        <v>0</v>
      </c>
      <c r="F343" s="2">
        <f t="shared" si="34"/>
        <v>0</v>
      </c>
      <c r="G343" s="2">
        <f t="shared" si="35"/>
        <v>0</v>
      </c>
    </row>
    <row r="344" spans="1:7">
      <c r="A344" s="5">
        <f t="shared" si="31"/>
        <v>49202</v>
      </c>
      <c r="B344" s="4">
        <f t="shared" si="36"/>
        <v>4.8000000000000001E-2</v>
      </c>
      <c r="C344" s="7">
        <f t="shared" si="32"/>
        <v>0</v>
      </c>
      <c r="D344" s="3"/>
      <c r="E344" s="2">
        <f t="shared" si="33"/>
        <v>0</v>
      </c>
      <c r="F344" s="2">
        <f t="shared" si="34"/>
        <v>0</v>
      </c>
      <c r="G344" s="2">
        <f t="shared" si="35"/>
        <v>0</v>
      </c>
    </row>
    <row r="345" spans="1:7">
      <c r="A345" s="5">
        <f t="shared" si="31"/>
        <v>49232</v>
      </c>
      <c r="B345" s="4">
        <f t="shared" si="36"/>
        <v>4.8000000000000001E-2</v>
      </c>
      <c r="C345" s="7">
        <f t="shared" si="32"/>
        <v>0</v>
      </c>
      <c r="D345" s="3"/>
      <c r="E345" s="2">
        <f t="shared" si="33"/>
        <v>0</v>
      </c>
      <c r="F345" s="2">
        <f t="shared" si="34"/>
        <v>0</v>
      </c>
      <c r="G345" s="2">
        <f t="shared" si="35"/>
        <v>0</v>
      </c>
    </row>
    <row r="346" spans="1:7">
      <c r="A346" s="5">
        <f t="shared" si="31"/>
        <v>49263</v>
      </c>
      <c r="B346" s="4">
        <f t="shared" si="36"/>
        <v>4.8000000000000001E-2</v>
      </c>
      <c r="C346" s="7">
        <f t="shared" si="32"/>
        <v>0</v>
      </c>
      <c r="D346" s="3"/>
      <c r="E346" s="2">
        <f t="shared" si="33"/>
        <v>0</v>
      </c>
      <c r="F346" s="2">
        <f t="shared" si="34"/>
        <v>0</v>
      </c>
      <c r="G346" s="2">
        <f t="shared" si="35"/>
        <v>0</v>
      </c>
    </row>
    <row r="347" spans="1:7">
      <c r="A347" s="5">
        <f t="shared" si="31"/>
        <v>49293</v>
      </c>
      <c r="B347" s="4">
        <f t="shared" si="36"/>
        <v>4.8000000000000001E-2</v>
      </c>
      <c r="C347" s="7">
        <f t="shared" si="32"/>
        <v>0</v>
      </c>
      <c r="D347" s="3"/>
      <c r="E347" s="2">
        <f t="shared" si="33"/>
        <v>0</v>
      </c>
      <c r="F347" s="2">
        <f t="shared" si="34"/>
        <v>0</v>
      </c>
      <c r="G347" s="2">
        <f t="shared" si="35"/>
        <v>0</v>
      </c>
    </row>
    <row r="348" spans="1:7">
      <c r="A348" s="5">
        <f t="shared" si="31"/>
        <v>49324</v>
      </c>
      <c r="B348" s="4">
        <f t="shared" si="36"/>
        <v>4.8000000000000001E-2</v>
      </c>
      <c r="C348" s="7">
        <f t="shared" si="32"/>
        <v>0</v>
      </c>
      <c r="D348" s="3"/>
      <c r="E348" s="2">
        <f t="shared" si="33"/>
        <v>0</v>
      </c>
      <c r="F348" s="2">
        <f t="shared" si="34"/>
        <v>0</v>
      </c>
      <c r="G348" s="2">
        <f t="shared" si="35"/>
        <v>0</v>
      </c>
    </row>
    <row r="349" spans="1:7">
      <c r="A349" s="5">
        <f t="shared" si="31"/>
        <v>49355</v>
      </c>
      <c r="B349" s="4">
        <f t="shared" si="36"/>
        <v>4.8000000000000001E-2</v>
      </c>
      <c r="C349" s="7">
        <f t="shared" si="32"/>
        <v>0</v>
      </c>
      <c r="D349" s="3"/>
      <c r="E349" s="2">
        <f t="shared" si="33"/>
        <v>0</v>
      </c>
      <c r="F349" s="2">
        <f t="shared" si="34"/>
        <v>0</v>
      </c>
      <c r="G349" s="2">
        <f t="shared" si="35"/>
        <v>0</v>
      </c>
    </row>
    <row r="350" spans="1:7">
      <c r="A350" s="5">
        <f t="shared" si="31"/>
        <v>49383</v>
      </c>
      <c r="B350" s="4">
        <f t="shared" si="36"/>
        <v>4.8000000000000001E-2</v>
      </c>
      <c r="C350" s="7">
        <f t="shared" si="32"/>
        <v>0</v>
      </c>
      <c r="D350" s="3"/>
      <c r="E350" s="2">
        <f t="shared" si="33"/>
        <v>0</v>
      </c>
      <c r="F350" s="2">
        <f t="shared" si="34"/>
        <v>0</v>
      </c>
      <c r="G350" s="2">
        <f t="shared" si="35"/>
        <v>0</v>
      </c>
    </row>
    <row r="351" spans="1:7">
      <c r="A351" s="5">
        <f t="shared" si="31"/>
        <v>49414</v>
      </c>
      <c r="B351" s="4">
        <f t="shared" si="36"/>
        <v>4.8000000000000001E-2</v>
      </c>
      <c r="C351" s="7">
        <f t="shared" si="32"/>
        <v>0</v>
      </c>
      <c r="D351" s="3"/>
      <c r="E351" s="2">
        <f t="shared" si="33"/>
        <v>0</v>
      </c>
      <c r="F351" s="2">
        <f t="shared" si="34"/>
        <v>0</v>
      </c>
      <c r="G351" s="2">
        <f t="shared" si="35"/>
        <v>0</v>
      </c>
    </row>
    <row r="352" spans="1:7">
      <c r="A352" s="5">
        <f t="shared" si="31"/>
        <v>49444</v>
      </c>
      <c r="B352" s="4">
        <f t="shared" si="36"/>
        <v>4.8000000000000001E-2</v>
      </c>
      <c r="C352" s="7">
        <f t="shared" si="32"/>
        <v>0</v>
      </c>
      <c r="D352" s="3"/>
      <c r="E352" s="2">
        <f t="shared" si="33"/>
        <v>0</v>
      </c>
      <c r="F352" s="2">
        <f t="shared" si="34"/>
        <v>0</v>
      </c>
      <c r="G352" s="2">
        <f t="shared" si="35"/>
        <v>0</v>
      </c>
    </row>
    <row r="353" spans="1:7">
      <c r="A353" s="5">
        <f t="shared" si="31"/>
        <v>49475</v>
      </c>
      <c r="B353" s="4">
        <f t="shared" si="36"/>
        <v>4.8000000000000001E-2</v>
      </c>
      <c r="C353" s="7">
        <f t="shared" si="32"/>
        <v>0</v>
      </c>
      <c r="D353" s="3"/>
      <c r="E353" s="2">
        <f t="shared" si="33"/>
        <v>0</v>
      </c>
      <c r="F353" s="2">
        <f t="shared" si="34"/>
        <v>0</v>
      </c>
      <c r="G353" s="2">
        <f t="shared" si="35"/>
        <v>0</v>
      </c>
    </row>
    <row r="354" spans="1:7">
      <c r="A354" s="5">
        <f t="shared" si="31"/>
        <v>49505</v>
      </c>
      <c r="B354" s="4">
        <f t="shared" si="36"/>
        <v>4.8000000000000001E-2</v>
      </c>
      <c r="C354" s="7">
        <f t="shared" si="32"/>
        <v>0</v>
      </c>
      <c r="D354" s="3"/>
      <c r="E354" s="2">
        <f t="shared" si="33"/>
        <v>0</v>
      </c>
      <c r="F354" s="2">
        <f t="shared" si="34"/>
        <v>0</v>
      </c>
      <c r="G354" s="2">
        <f t="shared" si="35"/>
        <v>0</v>
      </c>
    </row>
    <row r="355" spans="1:7">
      <c r="A355" s="5">
        <f t="shared" si="31"/>
        <v>49536</v>
      </c>
      <c r="B355" s="4">
        <f t="shared" si="36"/>
        <v>4.8000000000000001E-2</v>
      </c>
      <c r="C355" s="7">
        <f t="shared" si="32"/>
        <v>0</v>
      </c>
      <c r="D355" s="3"/>
      <c r="E355" s="2">
        <f t="shared" si="33"/>
        <v>0</v>
      </c>
      <c r="F355" s="2">
        <f t="shared" si="34"/>
        <v>0</v>
      </c>
      <c r="G355" s="2">
        <f t="shared" si="35"/>
        <v>0</v>
      </c>
    </row>
    <row r="356" spans="1:7">
      <c r="A356" s="5">
        <f t="shared" si="31"/>
        <v>49567</v>
      </c>
      <c r="B356" s="4">
        <f t="shared" si="36"/>
        <v>4.8000000000000001E-2</v>
      </c>
      <c r="C356" s="7">
        <f t="shared" si="32"/>
        <v>0</v>
      </c>
      <c r="D356" s="3"/>
      <c r="E356" s="2">
        <f t="shared" si="33"/>
        <v>0</v>
      </c>
      <c r="F356" s="2">
        <f t="shared" si="34"/>
        <v>0</v>
      </c>
      <c r="G356" s="2">
        <f t="shared" si="35"/>
        <v>0</v>
      </c>
    </row>
    <row r="357" spans="1:7">
      <c r="A357" s="5">
        <f t="shared" si="31"/>
        <v>49597</v>
      </c>
      <c r="B357" s="4">
        <f t="shared" si="36"/>
        <v>4.8000000000000001E-2</v>
      </c>
      <c r="C357" s="7">
        <f t="shared" si="32"/>
        <v>0</v>
      </c>
      <c r="D357" s="3"/>
      <c r="E357" s="2">
        <f t="shared" si="33"/>
        <v>0</v>
      </c>
      <c r="F357" s="2">
        <f t="shared" si="34"/>
        <v>0</v>
      </c>
      <c r="G357" s="2">
        <f t="shared" si="35"/>
        <v>0</v>
      </c>
    </row>
    <row r="358" spans="1:7">
      <c r="A358" s="5">
        <f t="shared" si="31"/>
        <v>49628</v>
      </c>
      <c r="B358" s="4">
        <f t="shared" si="36"/>
        <v>4.8000000000000001E-2</v>
      </c>
      <c r="C358" s="7">
        <f t="shared" si="32"/>
        <v>0</v>
      </c>
      <c r="D358" s="3"/>
      <c r="E358" s="2">
        <f t="shared" si="33"/>
        <v>0</v>
      </c>
      <c r="F358" s="2">
        <f t="shared" si="34"/>
        <v>0</v>
      </c>
      <c r="G358" s="2">
        <f t="shared" si="35"/>
        <v>0</v>
      </c>
    </row>
    <row r="359" spans="1:7">
      <c r="A359" s="5">
        <f t="shared" si="31"/>
        <v>49658</v>
      </c>
      <c r="B359" s="4">
        <f t="shared" si="36"/>
        <v>4.8000000000000001E-2</v>
      </c>
      <c r="C359" s="7">
        <f t="shared" si="32"/>
        <v>0</v>
      </c>
      <c r="D359" s="3"/>
      <c r="E359" s="2">
        <f t="shared" si="33"/>
        <v>0</v>
      </c>
      <c r="F359" s="2">
        <f t="shared" si="34"/>
        <v>0</v>
      </c>
      <c r="G359" s="2">
        <f t="shared" si="35"/>
        <v>0</v>
      </c>
    </row>
    <row r="360" spans="1:7">
      <c r="A360" s="5">
        <f t="shared" si="31"/>
        <v>49689</v>
      </c>
      <c r="B360" s="4">
        <f t="shared" si="36"/>
        <v>4.8000000000000001E-2</v>
      </c>
      <c r="C360" s="7">
        <f t="shared" si="32"/>
        <v>0</v>
      </c>
      <c r="D360" s="3"/>
      <c r="E360" s="2">
        <f t="shared" si="33"/>
        <v>0</v>
      </c>
      <c r="F360" s="2">
        <f t="shared" si="34"/>
        <v>0</v>
      </c>
      <c r="G360" s="2">
        <f t="shared" si="35"/>
        <v>0</v>
      </c>
    </row>
    <row r="361" spans="1:7">
      <c r="A361" s="5">
        <f t="shared" si="31"/>
        <v>49720</v>
      </c>
      <c r="B361" s="4">
        <f t="shared" si="36"/>
        <v>4.8000000000000001E-2</v>
      </c>
      <c r="C361" s="7">
        <f t="shared" si="32"/>
        <v>0</v>
      </c>
      <c r="D361" s="3"/>
      <c r="E361" s="2">
        <f t="shared" si="33"/>
        <v>0</v>
      </c>
      <c r="F361" s="2">
        <f t="shared" si="34"/>
        <v>0</v>
      </c>
      <c r="G361" s="2">
        <f t="shared" si="35"/>
        <v>0</v>
      </c>
    </row>
    <row r="362" spans="1:7">
      <c r="A362" s="5">
        <f t="shared" si="31"/>
        <v>49749</v>
      </c>
      <c r="B362" s="4">
        <f t="shared" si="36"/>
        <v>4.8000000000000001E-2</v>
      </c>
      <c r="C362" s="7">
        <f t="shared" si="32"/>
        <v>0</v>
      </c>
      <c r="D362" s="3"/>
      <c r="E362" s="2">
        <f t="shared" si="33"/>
        <v>0</v>
      </c>
      <c r="F362" s="2">
        <f t="shared" si="34"/>
        <v>0</v>
      </c>
      <c r="G362" s="2">
        <f t="shared" si="35"/>
        <v>0</v>
      </c>
    </row>
    <row r="363" spans="1:7">
      <c r="A363" s="5">
        <f t="shared" si="31"/>
        <v>49780</v>
      </c>
      <c r="B363" s="4">
        <f t="shared" si="36"/>
        <v>4.8000000000000001E-2</v>
      </c>
      <c r="C363" s="7">
        <f t="shared" si="32"/>
        <v>0</v>
      </c>
      <c r="D363" s="3"/>
      <c r="E363" s="2">
        <f t="shared" si="33"/>
        <v>0</v>
      </c>
      <c r="F363" s="2">
        <f t="shared" si="34"/>
        <v>0</v>
      </c>
      <c r="G363" s="2">
        <f t="shared" si="35"/>
        <v>0</v>
      </c>
    </row>
    <row r="364" spans="1:7">
      <c r="A364" s="5">
        <f t="shared" si="31"/>
        <v>49810</v>
      </c>
      <c r="B364" s="4">
        <f t="shared" si="36"/>
        <v>4.8000000000000001E-2</v>
      </c>
      <c r="C364" s="7">
        <f t="shared" si="32"/>
        <v>0</v>
      </c>
      <c r="D364" s="3"/>
      <c r="E364" s="2">
        <f t="shared" si="33"/>
        <v>0</v>
      </c>
      <c r="F364" s="2">
        <f t="shared" si="34"/>
        <v>0</v>
      </c>
      <c r="G364" s="2">
        <f t="shared" si="35"/>
        <v>0</v>
      </c>
    </row>
    <row r="365" spans="1:7">
      <c r="A365" s="5">
        <f t="shared" si="31"/>
        <v>49841</v>
      </c>
      <c r="B365" s="4">
        <f t="shared" si="36"/>
        <v>4.8000000000000001E-2</v>
      </c>
      <c r="C365" s="7">
        <f t="shared" si="32"/>
        <v>0</v>
      </c>
      <c r="D365" s="3"/>
      <c r="E365" s="2">
        <f t="shared" si="33"/>
        <v>0</v>
      </c>
      <c r="F365" s="2">
        <f t="shared" si="34"/>
        <v>0</v>
      </c>
      <c r="G365" s="2">
        <f t="shared" si="35"/>
        <v>0</v>
      </c>
    </row>
    <row r="366" spans="1:7">
      <c r="A366" s="5">
        <f t="shared" si="31"/>
        <v>49871</v>
      </c>
      <c r="B366" s="4">
        <f t="shared" si="36"/>
        <v>4.8000000000000001E-2</v>
      </c>
      <c r="C366" s="7">
        <f t="shared" si="32"/>
        <v>0</v>
      </c>
      <c r="D366" s="3"/>
      <c r="E366" s="2">
        <f t="shared" si="33"/>
        <v>0</v>
      </c>
      <c r="F366" s="2">
        <f t="shared" si="34"/>
        <v>0</v>
      </c>
      <c r="G366" s="2">
        <f t="shared" si="35"/>
        <v>0</v>
      </c>
    </row>
    <row r="367" spans="1:7">
      <c r="A367" s="5">
        <f t="shared" si="31"/>
        <v>49902</v>
      </c>
      <c r="B367" s="4">
        <f t="shared" si="36"/>
        <v>4.8000000000000001E-2</v>
      </c>
      <c r="C367" s="7">
        <f t="shared" si="32"/>
        <v>0</v>
      </c>
      <c r="D367" s="3"/>
      <c r="E367" s="2">
        <f t="shared" si="33"/>
        <v>0</v>
      </c>
      <c r="F367" s="2">
        <f t="shared" si="34"/>
        <v>0</v>
      </c>
      <c r="G367" s="2">
        <f t="shared" si="35"/>
        <v>0</v>
      </c>
    </row>
    <row r="368" spans="1:7">
      <c r="A368" s="5">
        <f t="shared" si="31"/>
        <v>49933</v>
      </c>
      <c r="B368" s="4">
        <f t="shared" si="36"/>
        <v>4.8000000000000001E-2</v>
      </c>
      <c r="C368" s="7">
        <f t="shared" si="32"/>
        <v>0</v>
      </c>
      <c r="D368" s="3"/>
      <c r="E368" s="2">
        <f t="shared" si="33"/>
        <v>0</v>
      </c>
      <c r="F368" s="2">
        <f t="shared" si="34"/>
        <v>0</v>
      </c>
      <c r="G368" s="2">
        <f t="shared" si="35"/>
        <v>0</v>
      </c>
    </row>
    <row r="369" spans="1:7">
      <c r="A369" s="5">
        <f t="shared" si="31"/>
        <v>49963</v>
      </c>
      <c r="B369" s="4">
        <f t="shared" si="36"/>
        <v>4.8000000000000001E-2</v>
      </c>
      <c r="C369" s="7">
        <f t="shared" si="32"/>
        <v>0</v>
      </c>
      <c r="D369" s="3"/>
      <c r="E369" s="2">
        <f t="shared" si="33"/>
        <v>0</v>
      </c>
      <c r="F369" s="2">
        <f t="shared" si="34"/>
        <v>0</v>
      </c>
      <c r="G369" s="2">
        <f t="shared" si="35"/>
        <v>0</v>
      </c>
    </row>
    <row r="370" spans="1:7">
      <c r="A370" s="5">
        <f t="shared" si="31"/>
        <v>49994</v>
      </c>
      <c r="B370" s="4">
        <f t="shared" si="36"/>
        <v>4.8000000000000001E-2</v>
      </c>
      <c r="C370" s="7">
        <f t="shared" si="32"/>
        <v>0</v>
      </c>
      <c r="D370" s="3"/>
      <c r="E370" s="2">
        <f t="shared" si="33"/>
        <v>0</v>
      </c>
      <c r="F370" s="2">
        <f t="shared" si="34"/>
        <v>0</v>
      </c>
      <c r="G370" s="2">
        <f t="shared" si="35"/>
        <v>0</v>
      </c>
    </row>
    <row r="371" spans="1:7">
      <c r="A371" s="5">
        <f t="shared" si="31"/>
        <v>50024</v>
      </c>
      <c r="B371" s="4">
        <f t="shared" si="36"/>
        <v>4.8000000000000001E-2</v>
      </c>
      <c r="C371" s="7">
        <f t="shared" si="32"/>
        <v>0</v>
      </c>
      <c r="D371" s="3"/>
      <c r="E371" s="2">
        <f t="shared" si="33"/>
        <v>0</v>
      </c>
      <c r="F371" s="2">
        <f t="shared" si="34"/>
        <v>0</v>
      </c>
      <c r="G371" s="2">
        <f t="shared" si="35"/>
        <v>0</v>
      </c>
    </row>
    <row r="372" spans="1:7">
      <c r="A372" s="5">
        <f t="shared" si="31"/>
        <v>50055</v>
      </c>
      <c r="B372" s="4">
        <f t="shared" si="36"/>
        <v>4.8000000000000001E-2</v>
      </c>
      <c r="C372" s="7">
        <f t="shared" si="32"/>
        <v>0</v>
      </c>
      <c r="D372" s="3"/>
      <c r="E372" s="2">
        <f t="shared" si="33"/>
        <v>0</v>
      </c>
      <c r="F372" s="2">
        <f t="shared" si="34"/>
        <v>0</v>
      </c>
      <c r="G372" s="2">
        <f t="shared" si="35"/>
        <v>0</v>
      </c>
    </row>
    <row r="373" spans="1:7">
      <c r="A373" s="5">
        <f t="shared" si="31"/>
        <v>50086</v>
      </c>
      <c r="B373" s="4">
        <f t="shared" si="36"/>
        <v>4.8000000000000001E-2</v>
      </c>
      <c r="C373" s="7">
        <f t="shared" si="32"/>
        <v>0</v>
      </c>
      <c r="D373" s="3"/>
      <c r="E373" s="2">
        <f t="shared" si="33"/>
        <v>0</v>
      </c>
      <c r="F373" s="2">
        <f t="shared" si="34"/>
        <v>0</v>
      </c>
      <c r="G373" s="2">
        <f t="shared" si="35"/>
        <v>0</v>
      </c>
    </row>
    <row r="374" spans="1:7">
      <c r="A374" s="5">
        <f t="shared" si="31"/>
        <v>50114</v>
      </c>
      <c r="B374" s="4">
        <f t="shared" si="36"/>
        <v>4.8000000000000001E-2</v>
      </c>
      <c r="C374" s="7">
        <f t="shared" si="32"/>
        <v>0</v>
      </c>
      <c r="D374" s="3"/>
      <c r="E374" s="2">
        <f t="shared" si="33"/>
        <v>0</v>
      </c>
      <c r="F374" s="2">
        <f t="shared" si="34"/>
        <v>0</v>
      </c>
      <c r="G374" s="2">
        <f t="shared" si="35"/>
        <v>0</v>
      </c>
    </row>
    <row r="375" spans="1:7">
      <c r="A375" s="1"/>
      <c r="B375" s="2"/>
      <c r="C375" s="2"/>
      <c r="D375" s="2"/>
      <c r="E375" s="2"/>
      <c r="F375" s="2"/>
    </row>
    <row r="376" spans="1:7">
      <c r="A376" s="1"/>
      <c r="B376" s="2"/>
      <c r="C376" s="2"/>
      <c r="D376" s="2"/>
      <c r="E376" s="2"/>
      <c r="F376" s="2"/>
    </row>
    <row r="377" spans="1:7">
      <c r="A377" s="1"/>
      <c r="B377" s="2"/>
      <c r="C377" s="2"/>
      <c r="D377" s="2"/>
      <c r="E377" s="2"/>
      <c r="F377" s="2"/>
    </row>
    <row r="378" spans="1:7">
      <c r="A378" s="1"/>
      <c r="B378" s="2"/>
      <c r="C378" s="2"/>
      <c r="D378" s="2"/>
      <c r="E378" s="2"/>
      <c r="F378" s="2"/>
    </row>
    <row r="379" spans="1:7">
      <c r="A379" s="1"/>
      <c r="B379" s="2"/>
      <c r="C379" s="2"/>
      <c r="D379" s="2"/>
      <c r="E379" s="2"/>
      <c r="F379" s="2"/>
    </row>
    <row r="380" spans="1:7">
      <c r="A380" s="1"/>
      <c r="B380" s="2"/>
      <c r="C380" s="2"/>
      <c r="D380" s="2"/>
      <c r="E380" s="2"/>
      <c r="F380" s="2"/>
    </row>
    <row r="381" spans="1:7">
      <c r="A381" s="1"/>
      <c r="B381" s="2"/>
      <c r="C381" s="2"/>
      <c r="D381" s="2"/>
      <c r="E381" s="2"/>
      <c r="F381" s="2"/>
    </row>
    <row r="382" spans="1:7">
      <c r="A382" s="1"/>
      <c r="B382" s="2"/>
      <c r="C382" s="2"/>
      <c r="D382" s="2"/>
      <c r="E382" s="2"/>
      <c r="F382" s="2"/>
    </row>
    <row r="383" spans="1:7">
      <c r="A383" s="1"/>
      <c r="B383" s="2"/>
      <c r="C383" s="2"/>
      <c r="D383" s="2"/>
      <c r="E383" s="2"/>
      <c r="F383" s="2"/>
    </row>
    <row r="384" spans="1:7">
      <c r="A384" s="1"/>
      <c r="B384" s="2"/>
      <c r="C384" s="2"/>
      <c r="D384" s="2"/>
      <c r="E384" s="2"/>
      <c r="F384" s="2"/>
    </row>
    <row r="385" spans="1:6">
      <c r="A385" s="1"/>
      <c r="B385" s="2"/>
      <c r="C385" s="2"/>
      <c r="D385" s="2"/>
      <c r="E385" s="2"/>
      <c r="F385" s="2"/>
    </row>
    <row r="386" spans="1:6">
      <c r="A386" s="1"/>
      <c r="B386" s="2"/>
      <c r="C386" s="2"/>
      <c r="D386" s="2"/>
      <c r="E386" s="2"/>
      <c r="F386" s="2"/>
    </row>
    <row r="387" spans="1:6">
      <c r="A387" s="1"/>
      <c r="B387" s="2"/>
      <c r="C387" s="2"/>
      <c r="D387" s="2"/>
      <c r="E387" s="2"/>
      <c r="F387" s="2"/>
    </row>
    <row r="388" spans="1:6">
      <c r="A388" s="1"/>
      <c r="B388" s="2"/>
      <c r="C388" s="2"/>
      <c r="D388" s="2"/>
      <c r="E388" s="2"/>
      <c r="F388" s="2"/>
    </row>
    <row r="389" spans="1:6">
      <c r="A389" s="1"/>
      <c r="B389" s="2"/>
      <c r="C389" s="2"/>
      <c r="D389" s="2"/>
      <c r="E389" s="2"/>
      <c r="F389" s="2"/>
    </row>
    <row r="390" spans="1:6">
      <c r="A390" s="1"/>
      <c r="B390" s="2"/>
      <c r="C390" s="2"/>
      <c r="D390" s="2"/>
      <c r="E390" s="2"/>
      <c r="F390" s="2"/>
    </row>
    <row r="391" spans="1:6">
      <c r="A391" s="1"/>
      <c r="B391" s="2"/>
      <c r="C391" s="2"/>
      <c r="D391" s="2"/>
      <c r="E391" s="2"/>
      <c r="F391" s="2"/>
    </row>
    <row r="392" spans="1:6">
      <c r="A392" s="1"/>
      <c r="B392" s="2"/>
      <c r="C392" s="2"/>
      <c r="D392" s="2"/>
      <c r="E392" s="2"/>
      <c r="F392" s="2"/>
    </row>
    <row r="393" spans="1:6">
      <c r="A393" s="1"/>
      <c r="B393" s="2"/>
      <c r="C393" s="2"/>
      <c r="D393" s="2"/>
      <c r="E393" s="2"/>
      <c r="F393" s="2"/>
    </row>
    <row r="394" spans="1:6">
      <c r="A394" s="1"/>
      <c r="B394" s="2"/>
      <c r="C394" s="2"/>
      <c r="D394" s="2"/>
      <c r="E394" s="2"/>
      <c r="F394" s="2"/>
    </row>
    <row r="395" spans="1:6">
      <c r="A395" s="1"/>
      <c r="B395" s="2"/>
      <c r="C395" s="2"/>
      <c r="D395" s="2"/>
      <c r="E395" s="2"/>
      <c r="F395" s="2"/>
    </row>
    <row r="396" spans="1:6">
      <c r="A396" s="1"/>
      <c r="B396" s="2"/>
      <c r="C396" s="2"/>
      <c r="D396" s="2"/>
      <c r="E396" s="2"/>
      <c r="F396" s="2"/>
    </row>
    <row r="397" spans="1:6">
      <c r="A397" s="1"/>
      <c r="B397" s="2"/>
      <c r="C397" s="2"/>
      <c r="D397" s="2"/>
      <c r="E397" s="2"/>
      <c r="F397" s="2"/>
    </row>
    <row r="398" spans="1:6">
      <c r="A398" s="1"/>
      <c r="B398" s="2"/>
      <c r="C398" s="2"/>
      <c r="D398" s="2"/>
      <c r="E398" s="2"/>
      <c r="F398" s="2"/>
    </row>
    <row r="399" spans="1:6">
      <c r="A399" s="1"/>
      <c r="B399" s="2"/>
      <c r="C399" s="2"/>
      <c r="D399" s="2"/>
      <c r="E399" s="2"/>
      <c r="F399" s="2"/>
    </row>
    <row r="400" spans="1:6">
      <c r="A400" s="1"/>
      <c r="B400" s="2"/>
      <c r="C400" s="2"/>
      <c r="D400" s="2"/>
      <c r="E400" s="2"/>
      <c r="F400" s="2"/>
    </row>
  </sheetData>
  <mergeCells count="1">
    <mergeCell ref="A2:B2"/>
  </mergeCells>
  <conditionalFormatting sqref="A15:G374">
    <cfRule type="expression" dxfId="22" priority="1">
      <formula>$G14&lt;=0</formula>
    </cfRule>
  </conditionalFormatting>
  <pageMargins left="0.7" right="0.7" top="0.75" bottom="0.75" header="0.3" footer="0.3"/>
  <pageSetup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00"/>
  <sheetViews>
    <sheetView showGridLines="0" workbookViewId="0">
      <selection activeCell="D15" sqref="D15"/>
    </sheetView>
  </sheetViews>
  <sheetFormatPr defaultRowHeight="15"/>
  <cols>
    <col min="1" max="1" width="20.42578125" customWidth="1"/>
    <col min="2" max="2" width="28.5703125" customWidth="1"/>
    <col min="3" max="3" width="12.5703125" customWidth="1"/>
    <col min="4" max="4" width="21.140625" customWidth="1"/>
    <col min="5" max="5" width="10.85546875" bestFit="1" customWidth="1"/>
    <col min="6" max="6" width="14.140625" customWidth="1"/>
    <col min="7" max="7" width="12.5703125" bestFit="1" customWidth="1"/>
    <col min="8" max="8" width="11" customWidth="1"/>
    <col min="9" max="9" width="12.5703125" customWidth="1"/>
    <col min="10" max="10" width="9.85546875" bestFit="1" customWidth="1"/>
  </cols>
  <sheetData>
    <row r="1" spans="1:10" ht="18.75">
      <c r="A1" s="47" t="s">
        <v>0</v>
      </c>
      <c r="D1" s="24" t="s">
        <v>21</v>
      </c>
      <c r="E1" s="62" t="s">
        <v>22</v>
      </c>
      <c r="F1" s="63" t="s">
        <v>23</v>
      </c>
      <c r="G1" s="25" t="s">
        <v>24</v>
      </c>
      <c r="H1" s="62" t="s">
        <v>25</v>
      </c>
      <c r="I1" s="61" t="s">
        <v>20</v>
      </c>
      <c r="J1" s="26" t="s">
        <v>19</v>
      </c>
    </row>
    <row r="2" spans="1:10">
      <c r="D2" s="27">
        <v>39340</v>
      </c>
      <c r="E2" s="28">
        <v>4.8000000000000001E-2</v>
      </c>
      <c r="F2" s="29">
        <v>39217</v>
      </c>
      <c r="G2" s="30">
        <v>39370</v>
      </c>
      <c r="H2" s="31">
        <v>500</v>
      </c>
      <c r="I2" s="27">
        <v>39217</v>
      </c>
      <c r="J2" s="32">
        <v>10</v>
      </c>
    </row>
    <row r="3" spans="1:10">
      <c r="A3" s="48" t="s">
        <v>1</v>
      </c>
      <c r="B3" s="50">
        <v>225000</v>
      </c>
      <c r="D3" s="27">
        <v>39401</v>
      </c>
      <c r="E3" s="28">
        <v>4.2000000000000003E-2</v>
      </c>
      <c r="F3" s="33"/>
      <c r="G3" s="20"/>
      <c r="H3" s="34"/>
      <c r="I3" s="27">
        <v>39309</v>
      </c>
      <c r="J3" s="32">
        <v>-2</v>
      </c>
    </row>
    <row r="4" spans="1:10">
      <c r="A4" s="48" t="s">
        <v>14</v>
      </c>
      <c r="B4" s="9">
        <f>Purchase_Price*0.2</f>
        <v>45000</v>
      </c>
      <c r="D4" s="27"/>
      <c r="E4" s="28"/>
      <c r="F4" s="33"/>
      <c r="G4" s="20"/>
      <c r="H4" s="34"/>
      <c r="I4" s="35"/>
      <c r="J4" s="32"/>
    </row>
    <row r="5" spans="1:10">
      <c r="A5" s="46" t="s">
        <v>2</v>
      </c>
      <c r="B5" s="10">
        <f>Purchase_Price-Down_Payment</f>
        <v>180000</v>
      </c>
      <c r="D5" s="27"/>
      <c r="E5" s="28"/>
      <c r="F5" s="33"/>
      <c r="G5" s="20"/>
      <c r="H5" s="34"/>
      <c r="I5" s="35"/>
      <c r="J5" s="32"/>
    </row>
    <row r="6" spans="1:10">
      <c r="A6" s="8"/>
      <c r="B6" s="8"/>
      <c r="D6" s="27"/>
      <c r="E6" s="28"/>
      <c r="F6" s="33"/>
      <c r="G6" s="20"/>
      <c r="H6" s="34"/>
      <c r="I6" s="35"/>
      <c r="J6" s="32"/>
    </row>
    <row r="7" spans="1:10">
      <c r="A7" s="46" t="s">
        <v>15</v>
      </c>
      <c r="B7" s="11">
        <v>5.8999999999999997E-2</v>
      </c>
      <c r="D7" s="27"/>
      <c r="E7" s="28"/>
      <c r="F7" s="33"/>
      <c r="G7" s="20"/>
      <c r="H7" s="34"/>
      <c r="I7" s="35"/>
      <c r="J7" s="32"/>
    </row>
    <row r="8" spans="1:10">
      <c r="A8" s="46" t="s">
        <v>4</v>
      </c>
      <c r="B8" s="12">
        <v>10</v>
      </c>
      <c r="D8" s="27"/>
      <c r="E8" s="28"/>
      <c r="F8" s="33"/>
      <c r="G8" s="20"/>
      <c r="H8" s="34"/>
      <c r="I8" s="35"/>
      <c r="J8" s="32"/>
    </row>
    <row r="9" spans="1:10">
      <c r="A9" s="46" t="s">
        <v>16</v>
      </c>
      <c r="B9" s="49">
        <f>-ROUND(PMT(Stopa/12,Term*12,Amount_Financed),2)</f>
        <v>1989.34</v>
      </c>
      <c r="D9" s="27"/>
      <c r="E9" s="28"/>
      <c r="F9" s="33"/>
      <c r="G9" s="20"/>
      <c r="H9" s="34"/>
      <c r="I9" s="35"/>
      <c r="J9" s="32"/>
    </row>
    <row r="10" spans="1:10">
      <c r="A10" s="46" t="s">
        <v>6</v>
      </c>
      <c r="B10" s="14">
        <v>39156</v>
      </c>
      <c r="D10" s="36"/>
      <c r="E10" s="37"/>
      <c r="F10" s="38"/>
      <c r="G10" s="39"/>
      <c r="H10" s="40"/>
      <c r="I10" s="41"/>
      <c r="J10" s="42"/>
    </row>
    <row r="12" spans="1:10">
      <c r="A12" s="59" t="s">
        <v>7</v>
      </c>
      <c r="B12" s="15" t="s">
        <v>17</v>
      </c>
      <c r="C12" s="15" t="s">
        <v>8</v>
      </c>
      <c r="D12" s="15" t="s">
        <v>18</v>
      </c>
      <c r="E12" s="15" t="s">
        <v>9</v>
      </c>
      <c r="F12" s="15" t="s">
        <v>10</v>
      </c>
      <c r="G12" s="15" t="s">
        <v>11</v>
      </c>
    </row>
    <row r="13" spans="1:10">
      <c r="A13" s="16" t="s">
        <v>12</v>
      </c>
      <c r="B13" s="19"/>
      <c r="C13" s="51">
        <f>SUMIF($G15:$G374,"&gt;=0",C15:C374)</f>
        <v>214633.66999999975</v>
      </c>
      <c r="D13" s="51">
        <f>SUMIF($G15:$G374,"&gt;=0",D15:D374)</f>
        <v>3000</v>
      </c>
      <c r="E13" s="51">
        <f t="shared" ref="E13:F13" si="0">SUMIF($G15:$G374,"&gt;=0",E15:E374)</f>
        <v>37633.67</v>
      </c>
      <c r="F13" s="51">
        <f t="shared" si="0"/>
        <v>180000.00000000003</v>
      </c>
      <c r="G13" s="16"/>
    </row>
    <row r="14" spans="1:10">
      <c r="A14" s="17">
        <f>Data_pożyczki</f>
        <v>39156</v>
      </c>
      <c r="B14" s="8"/>
      <c r="C14" s="13"/>
      <c r="D14" s="13"/>
      <c r="E14" s="8"/>
      <c r="F14" s="8"/>
      <c r="G14" s="52">
        <f>Amount_Financed</f>
        <v>180000</v>
      </c>
    </row>
    <row r="15" spans="1:10">
      <c r="A15" s="21">
        <f>DATE(YEAR(Data_pożyczki),MONTH(Data_pożyczki)+ROW()-14,DAY(Data_pożyczki))+IFERROR(VLOOKUP(DATE(YEAR(Data_pożyczki),MONTH(Data_pożyczki)+ROW()-14,DAY(Data_pożyczki)),tblSpóźn[],2,FALSE),0)</f>
        <v>39187</v>
      </c>
      <c r="B15" s="22">
        <f>IFERROR(VLOOKUP(A15,tblStopa[],2),Stopa)</f>
        <v>5.8999999999999997E-2</v>
      </c>
      <c r="C15" s="23">
        <f t="shared" ref="C15:C78" si="1">IF(G14+E15-Monthly_Payment-D15&lt;5,G14+E15-D15,Monthly_Payment)</f>
        <v>1989.34</v>
      </c>
      <c r="D15" s="23">
        <f>SUMIFS(tblDod[Dod_kwota],tblDod[Dod_początek],"&lt;="&amp;A15,tblDod[Dod_koniec],"&gt;="&amp;A15)</f>
        <v>0</v>
      </c>
      <c r="E15" s="10">
        <f>ROUND(G14*B15*(A15-A14)/365,2)</f>
        <v>901.97</v>
      </c>
      <c r="F15" s="10">
        <f>C15+D15-E15</f>
        <v>1087.3699999999999</v>
      </c>
      <c r="G15" s="10">
        <f>G14-F15</f>
        <v>178912.63</v>
      </c>
    </row>
    <row r="16" spans="1:10">
      <c r="A16" s="21">
        <f>DATE(YEAR(Data_pożyczki),MONTH(Data_pożyczki)+ROW()-14,DAY(Data_pożyczki))+IFERROR(VLOOKUP(DATE(YEAR(Data_pożyczki),MONTH(Data_pożyczki)+ROW()-14,DAY(Data_pożyczki)),tblSpóźn[],2,FALSE),0)</f>
        <v>39227</v>
      </c>
      <c r="B16" s="22">
        <f>IFERROR(VLOOKUP(A16,tblStopa[],2),Stopa)</f>
        <v>5.8999999999999997E-2</v>
      </c>
      <c r="C16" s="23">
        <f t="shared" si="1"/>
        <v>1989.34</v>
      </c>
      <c r="D16" s="23">
        <f>SUMIFS(tblDod[Dod_kwota],tblDod[Dod_początek],"&lt;="&amp;A16,tblDod[Dod_koniec],"&gt;="&amp;A16)</f>
        <v>500</v>
      </c>
      <c r="E16" s="10">
        <f t="shared" ref="E16:E79" si="2">ROUND(G15*B16*(A16-A15)/365,2)</f>
        <v>1156.8</v>
      </c>
      <c r="F16" s="10">
        <f t="shared" ref="F16:F79" si="3">C16+D16-E16</f>
        <v>1332.5400000000002</v>
      </c>
      <c r="G16" s="10">
        <f t="shared" ref="G16:G79" si="4">G15-F16</f>
        <v>177580.09</v>
      </c>
    </row>
    <row r="17" spans="1:7">
      <c r="A17" s="21">
        <f>DATE(YEAR(Data_pożyczki),MONTH(Data_pożyczki)+ROW()-14,DAY(Data_pożyczki))+IFERROR(VLOOKUP(DATE(YEAR(Data_pożyczki),MONTH(Data_pożyczki)+ROW()-14,DAY(Data_pożyczki)),tblSpóźn[],2,FALSE),0)</f>
        <v>39248</v>
      </c>
      <c r="B17" s="22">
        <f>IFERROR(VLOOKUP(A17,tblStopa[],2),Stopa)</f>
        <v>5.8999999999999997E-2</v>
      </c>
      <c r="C17" s="23">
        <f t="shared" si="1"/>
        <v>1989.34</v>
      </c>
      <c r="D17" s="23">
        <f>SUMIFS(tblDod[Dod_kwota],tblDod[Dod_początek],"&lt;="&amp;A17,tblDod[Dod_koniec],"&gt;="&amp;A17)</f>
        <v>500</v>
      </c>
      <c r="E17" s="10">
        <f t="shared" si="2"/>
        <v>602.79999999999995</v>
      </c>
      <c r="F17" s="10">
        <f t="shared" si="3"/>
        <v>1886.5400000000002</v>
      </c>
      <c r="G17" s="10">
        <f t="shared" si="4"/>
        <v>175693.55</v>
      </c>
    </row>
    <row r="18" spans="1:7">
      <c r="A18" s="21">
        <f>DATE(YEAR(Data_pożyczki),MONTH(Data_pożyczki)+ROW()-14,DAY(Data_pożyczki))+IFERROR(VLOOKUP(DATE(YEAR(Data_pożyczki),MONTH(Data_pożyczki)+ROW()-14,DAY(Data_pożyczki)),tblSpóźn[],2,FALSE),0)</f>
        <v>39278</v>
      </c>
      <c r="B18" s="22">
        <f>IFERROR(VLOOKUP(A18,tblStopa[],2),Stopa)</f>
        <v>5.8999999999999997E-2</v>
      </c>
      <c r="C18" s="23">
        <f t="shared" si="1"/>
        <v>1989.34</v>
      </c>
      <c r="D18" s="23">
        <f>SUMIFS(tblDod[Dod_kwota],tblDod[Dod_początek],"&lt;="&amp;A18,tblDod[Dod_koniec],"&gt;="&amp;A18)</f>
        <v>500</v>
      </c>
      <c r="E18" s="10">
        <f t="shared" si="2"/>
        <v>851.99</v>
      </c>
      <c r="F18" s="10">
        <f t="shared" si="3"/>
        <v>1637.3500000000001</v>
      </c>
      <c r="G18" s="10">
        <f t="shared" si="4"/>
        <v>174056.19999999998</v>
      </c>
    </row>
    <row r="19" spans="1:7">
      <c r="A19" s="21">
        <f>DATE(YEAR(Data_pożyczki),MONTH(Data_pożyczki)+ROW()-14,DAY(Data_pożyczki))+IFERROR(VLOOKUP(DATE(YEAR(Data_pożyczki),MONTH(Data_pożyczki)+ROW()-14,DAY(Data_pożyczki)),tblSpóźn[],2,FALSE),0)</f>
        <v>39307</v>
      </c>
      <c r="B19" s="22">
        <f>IFERROR(VLOOKUP(A19,tblStopa[],2),Stopa)</f>
        <v>5.8999999999999997E-2</v>
      </c>
      <c r="C19" s="23">
        <f t="shared" si="1"/>
        <v>1989.34</v>
      </c>
      <c r="D19" s="23">
        <f>SUMIFS(tblDod[Dod_kwota],tblDod[Dod_początek],"&lt;="&amp;A19,tblDod[Dod_koniec],"&gt;="&amp;A19)</f>
        <v>500</v>
      </c>
      <c r="E19" s="10">
        <f t="shared" si="2"/>
        <v>815.92</v>
      </c>
      <c r="F19" s="10">
        <f t="shared" si="3"/>
        <v>1673.42</v>
      </c>
      <c r="G19" s="10">
        <f t="shared" si="4"/>
        <v>172382.77999999997</v>
      </c>
    </row>
    <row r="20" spans="1:7">
      <c r="A20" s="21">
        <f>DATE(YEAR(Data_pożyczki),MONTH(Data_pożyczki)+ROW()-14,DAY(Data_pożyczki))+IFERROR(VLOOKUP(DATE(YEAR(Data_pożyczki),MONTH(Data_pożyczki)+ROW()-14,DAY(Data_pożyczki)),tblSpóźn[],2,FALSE),0)</f>
        <v>39340</v>
      </c>
      <c r="B20" s="22">
        <f>IFERROR(VLOOKUP(A20,tblStopa[],2),Stopa)</f>
        <v>4.8000000000000001E-2</v>
      </c>
      <c r="C20" s="23">
        <f t="shared" si="1"/>
        <v>1989.34</v>
      </c>
      <c r="D20" s="23">
        <f>SUMIFS(tblDod[Dod_kwota],tblDod[Dod_początek],"&lt;="&amp;A20,tblDod[Dod_koniec],"&gt;="&amp;A20)</f>
        <v>500</v>
      </c>
      <c r="E20" s="10">
        <f t="shared" si="2"/>
        <v>748.09</v>
      </c>
      <c r="F20" s="10">
        <f t="shared" si="3"/>
        <v>1741.25</v>
      </c>
      <c r="G20" s="10">
        <f t="shared" si="4"/>
        <v>170641.52999999997</v>
      </c>
    </row>
    <row r="21" spans="1:7">
      <c r="A21" s="21">
        <f>DATE(YEAR(Data_pożyczki),MONTH(Data_pożyczki)+ROW()-14,DAY(Data_pożyczki))+IFERROR(VLOOKUP(DATE(YEAR(Data_pożyczki),MONTH(Data_pożyczki)+ROW()-14,DAY(Data_pożyczki)),tblSpóźn[],2,FALSE),0)</f>
        <v>39370</v>
      </c>
      <c r="B21" s="22">
        <f>IFERROR(VLOOKUP(A21,tblStopa[],2),Stopa)</f>
        <v>4.8000000000000001E-2</v>
      </c>
      <c r="C21" s="23">
        <f t="shared" si="1"/>
        <v>1989.34</v>
      </c>
      <c r="D21" s="23">
        <f>SUMIFS(tblDod[Dod_kwota],tblDod[Dod_początek],"&lt;="&amp;A21,tblDod[Dod_koniec],"&gt;="&amp;A21)</f>
        <v>500</v>
      </c>
      <c r="E21" s="10">
        <f t="shared" si="2"/>
        <v>673.22</v>
      </c>
      <c r="F21" s="10">
        <f t="shared" si="3"/>
        <v>1816.1200000000001</v>
      </c>
      <c r="G21" s="10">
        <f t="shared" si="4"/>
        <v>168825.40999999997</v>
      </c>
    </row>
    <row r="22" spans="1:7">
      <c r="A22" s="21">
        <f>DATE(YEAR(Data_pożyczki),MONTH(Data_pożyczki)+ROW()-14,DAY(Data_pożyczki))+IFERROR(VLOOKUP(DATE(YEAR(Data_pożyczki),MONTH(Data_pożyczki)+ROW()-14,DAY(Data_pożyczki)),tblSpóźn[],2,FALSE),0)</f>
        <v>39401</v>
      </c>
      <c r="B22" s="22">
        <f>IFERROR(VLOOKUP(A22,tblStopa[],2),Stopa)</f>
        <v>4.2000000000000003E-2</v>
      </c>
      <c r="C22" s="23">
        <f t="shared" si="1"/>
        <v>1989.34</v>
      </c>
      <c r="D22" s="23">
        <f>SUMIFS(tblDod[Dod_kwota],tblDod[Dod_początek],"&lt;="&amp;A22,tblDod[Dod_koniec],"&gt;="&amp;A22)</f>
        <v>0</v>
      </c>
      <c r="E22" s="10">
        <f t="shared" si="2"/>
        <v>602.22</v>
      </c>
      <c r="F22" s="10">
        <f t="shared" si="3"/>
        <v>1387.12</v>
      </c>
      <c r="G22" s="10">
        <f t="shared" si="4"/>
        <v>167438.28999999998</v>
      </c>
    </row>
    <row r="23" spans="1:7">
      <c r="A23" s="21">
        <f>DATE(YEAR(Data_pożyczki),MONTH(Data_pożyczki)+ROW()-14,DAY(Data_pożyczki))+IFERROR(VLOOKUP(DATE(YEAR(Data_pożyczki),MONTH(Data_pożyczki)+ROW()-14,DAY(Data_pożyczki)),tblSpóźn[],2,FALSE),0)</f>
        <v>39431</v>
      </c>
      <c r="B23" s="22">
        <f>IFERROR(VLOOKUP(A23,tblStopa[],2),Stopa)</f>
        <v>4.2000000000000003E-2</v>
      </c>
      <c r="C23" s="23">
        <f t="shared" si="1"/>
        <v>1989.34</v>
      </c>
      <c r="D23" s="23">
        <f>SUMIFS(tblDod[Dod_kwota],tblDod[Dod_początek],"&lt;="&amp;A23,tblDod[Dod_koniec],"&gt;="&amp;A23)</f>
        <v>0</v>
      </c>
      <c r="E23" s="10">
        <f t="shared" si="2"/>
        <v>578.01</v>
      </c>
      <c r="F23" s="10">
        <f t="shared" si="3"/>
        <v>1411.33</v>
      </c>
      <c r="G23" s="10">
        <f t="shared" si="4"/>
        <v>166026.96</v>
      </c>
    </row>
    <row r="24" spans="1:7">
      <c r="A24" s="21">
        <f>DATE(YEAR(Data_pożyczki),MONTH(Data_pożyczki)+ROW()-14,DAY(Data_pożyczki))+IFERROR(VLOOKUP(DATE(YEAR(Data_pożyczki),MONTH(Data_pożyczki)+ROW()-14,DAY(Data_pożyczki)),tblSpóźn[],2,FALSE),0)</f>
        <v>39462</v>
      </c>
      <c r="B24" s="22">
        <f>IFERROR(VLOOKUP(A24,tblStopa[],2),Stopa)</f>
        <v>4.2000000000000003E-2</v>
      </c>
      <c r="C24" s="23">
        <f t="shared" si="1"/>
        <v>1989.34</v>
      </c>
      <c r="D24" s="23">
        <f>SUMIFS(tblDod[Dod_kwota],tblDod[Dod_początek],"&lt;="&amp;A24,tblDod[Dod_koniec],"&gt;="&amp;A24)</f>
        <v>0</v>
      </c>
      <c r="E24" s="10">
        <f t="shared" si="2"/>
        <v>592.24</v>
      </c>
      <c r="F24" s="10">
        <f t="shared" si="3"/>
        <v>1397.1</v>
      </c>
      <c r="G24" s="10">
        <f t="shared" si="4"/>
        <v>164629.85999999999</v>
      </c>
    </row>
    <row r="25" spans="1:7">
      <c r="A25" s="21">
        <f>DATE(YEAR(Data_pożyczki),MONTH(Data_pożyczki)+ROW()-14,DAY(Data_pożyczki))+IFERROR(VLOOKUP(DATE(YEAR(Data_pożyczki),MONTH(Data_pożyczki)+ROW()-14,DAY(Data_pożyczki)),tblSpóźn[],2,FALSE),0)</f>
        <v>39493</v>
      </c>
      <c r="B25" s="22">
        <f>IFERROR(VLOOKUP(A25,tblStopa[],2),Stopa)</f>
        <v>4.2000000000000003E-2</v>
      </c>
      <c r="C25" s="23">
        <f t="shared" si="1"/>
        <v>1989.34</v>
      </c>
      <c r="D25" s="23">
        <f>SUMIFS(tblDod[Dod_kwota],tblDod[Dod_początek],"&lt;="&amp;A25,tblDod[Dod_koniec],"&gt;="&amp;A25)</f>
        <v>0</v>
      </c>
      <c r="E25" s="10">
        <f t="shared" si="2"/>
        <v>587.26</v>
      </c>
      <c r="F25" s="10">
        <f t="shared" si="3"/>
        <v>1402.08</v>
      </c>
      <c r="G25" s="10">
        <f t="shared" si="4"/>
        <v>163227.78</v>
      </c>
    </row>
    <row r="26" spans="1:7">
      <c r="A26" s="21">
        <f>DATE(YEAR(Data_pożyczki),MONTH(Data_pożyczki)+ROW()-14,DAY(Data_pożyczki))+IFERROR(VLOOKUP(DATE(YEAR(Data_pożyczki),MONTH(Data_pożyczki)+ROW()-14,DAY(Data_pożyczki)),tblSpóźn[],2,FALSE),0)</f>
        <v>39522</v>
      </c>
      <c r="B26" s="22">
        <f>IFERROR(VLOOKUP(A26,tblStopa[],2),Stopa)</f>
        <v>4.2000000000000003E-2</v>
      </c>
      <c r="C26" s="23">
        <f t="shared" si="1"/>
        <v>1989.34</v>
      </c>
      <c r="D26" s="23">
        <f>SUMIFS(tblDod[Dod_kwota],tblDod[Dod_początek],"&lt;="&amp;A26,tblDod[Dod_koniec],"&gt;="&amp;A26)</f>
        <v>0</v>
      </c>
      <c r="E26" s="10">
        <f t="shared" si="2"/>
        <v>544.69000000000005</v>
      </c>
      <c r="F26" s="10">
        <f t="shared" si="3"/>
        <v>1444.6499999999999</v>
      </c>
      <c r="G26" s="10">
        <f t="shared" si="4"/>
        <v>161783.13</v>
      </c>
    </row>
    <row r="27" spans="1:7">
      <c r="A27" s="21">
        <f>DATE(YEAR(Data_pożyczki),MONTH(Data_pożyczki)+ROW()-14,DAY(Data_pożyczki))+IFERROR(VLOOKUP(DATE(YEAR(Data_pożyczki),MONTH(Data_pożyczki)+ROW()-14,DAY(Data_pożyczki)),tblSpóźn[],2,FALSE),0)</f>
        <v>39553</v>
      </c>
      <c r="B27" s="22">
        <f>IFERROR(VLOOKUP(A27,tblStopa[],2),Stopa)</f>
        <v>4.2000000000000003E-2</v>
      </c>
      <c r="C27" s="23">
        <f t="shared" si="1"/>
        <v>1989.34</v>
      </c>
      <c r="D27" s="23">
        <f>SUMIFS(tblDod[Dod_kwota],tblDod[Dod_początek],"&lt;="&amp;A27,tblDod[Dod_koniec],"&gt;="&amp;A27)</f>
        <v>0</v>
      </c>
      <c r="E27" s="10">
        <f t="shared" si="2"/>
        <v>577.1</v>
      </c>
      <c r="F27" s="10">
        <f t="shared" si="3"/>
        <v>1412.2399999999998</v>
      </c>
      <c r="G27" s="10">
        <f t="shared" si="4"/>
        <v>160370.89000000001</v>
      </c>
    </row>
    <row r="28" spans="1:7">
      <c r="A28" s="21">
        <f>DATE(YEAR(Data_pożyczki),MONTH(Data_pożyczki)+ROW()-14,DAY(Data_pożyczki))+IFERROR(VLOOKUP(DATE(YEAR(Data_pożyczki),MONTH(Data_pożyczki)+ROW()-14,DAY(Data_pożyczki)),tblSpóźn[],2,FALSE),0)</f>
        <v>39583</v>
      </c>
      <c r="B28" s="22">
        <f>IFERROR(VLOOKUP(A28,tblStopa[],2),Stopa)</f>
        <v>4.2000000000000003E-2</v>
      </c>
      <c r="C28" s="23">
        <f t="shared" si="1"/>
        <v>1989.34</v>
      </c>
      <c r="D28" s="23">
        <f>SUMIFS(tblDod[Dod_kwota],tblDod[Dod_początek],"&lt;="&amp;A28,tblDod[Dod_koniec],"&gt;="&amp;A28)</f>
        <v>0</v>
      </c>
      <c r="E28" s="10">
        <f t="shared" si="2"/>
        <v>553.61</v>
      </c>
      <c r="F28" s="10">
        <f t="shared" si="3"/>
        <v>1435.73</v>
      </c>
      <c r="G28" s="10">
        <f t="shared" si="4"/>
        <v>158935.16</v>
      </c>
    </row>
    <row r="29" spans="1:7">
      <c r="A29" s="21">
        <f>DATE(YEAR(Data_pożyczki),MONTH(Data_pożyczki)+ROW()-14,DAY(Data_pożyczki))+IFERROR(VLOOKUP(DATE(YEAR(Data_pożyczki),MONTH(Data_pożyczki)+ROW()-14,DAY(Data_pożyczki)),tblSpóźn[],2,FALSE),0)</f>
        <v>39614</v>
      </c>
      <c r="B29" s="22">
        <f>IFERROR(VLOOKUP(A29,tblStopa[],2),Stopa)</f>
        <v>4.2000000000000003E-2</v>
      </c>
      <c r="C29" s="23">
        <f t="shared" si="1"/>
        <v>1989.34</v>
      </c>
      <c r="D29" s="23">
        <f>SUMIFS(tblDod[Dod_kwota],tblDod[Dod_początek],"&lt;="&amp;A29,tblDod[Dod_koniec],"&gt;="&amp;A29)</f>
        <v>0</v>
      </c>
      <c r="E29" s="10">
        <f t="shared" si="2"/>
        <v>566.94000000000005</v>
      </c>
      <c r="F29" s="10">
        <f t="shared" si="3"/>
        <v>1422.3999999999999</v>
      </c>
      <c r="G29" s="10">
        <f t="shared" si="4"/>
        <v>157512.76</v>
      </c>
    </row>
    <row r="30" spans="1:7">
      <c r="A30" s="21">
        <f>DATE(YEAR(Data_pożyczki),MONTH(Data_pożyczki)+ROW()-14,DAY(Data_pożyczki))+IFERROR(VLOOKUP(DATE(YEAR(Data_pożyczki),MONTH(Data_pożyczki)+ROW()-14,DAY(Data_pożyczki)),tblSpóźn[],2,FALSE),0)</f>
        <v>39644</v>
      </c>
      <c r="B30" s="22">
        <f>IFERROR(VLOOKUP(A30,tblStopa[],2),Stopa)</f>
        <v>4.2000000000000003E-2</v>
      </c>
      <c r="C30" s="23">
        <f t="shared" si="1"/>
        <v>1989.34</v>
      </c>
      <c r="D30" s="23">
        <f>SUMIFS(tblDod[Dod_kwota],tblDod[Dod_początek],"&lt;="&amp;A30,tblDod[Dod_koniec],"&gt;="&amp;A30)</f>
        <v>0</v>
      </c>
      <c r="E30" s="10">
        <f t="shared" si="2"/>
        <v>543.74</v>
      </c>
      <c r="F30" s="10">
        <f t="shared" si="3"/>
        <v>1445.6</v>
      </c>
      <c r="G30" s="10">
        <f t="shared" si="4"/>
        <v>156067.16</v>
      </c>
    </row>
    <row r="31" spans="1:7">
      <c r="A31" s="21">
        <f>DATE(YEAR(Data_pożyczki),MONTH(Data_pożyczki)+ROW()-14,DAY(Data_pożyczki))+IFERROR(VLOOKUP(DATE(YEAR(Data_pożyczki),MONTH(Data_pożyczki)+ROW()-14,DAY(Data_pożyczki)),tblSpóźn[],2,FALSE),0)</f>
        <v>39675</v>
      </c>
      <c r="B31" s="22">
        <f>IFERROR(VLOOKUP(A31,tblStopa[],2),Stopa)</f>
        <v>4.2000000000000003E-2</v>
      </c>
      <c r="C31" s="23">
        <f t="shared" si="1"/>
        <v>1989.34</v>
      </c>
      <c r="D31" s="23">
        <f>SUMIFS(tblDod[Dod_kwota],tblDod[Dod_początek],"&lt;="&amp;A31,tblDod[Dod_koniec],"&gt;="&amp;A31)</f>
        <v>0</v>
      </c>
      <c r="E31" s="10">
        <f t="shared" si="2"/>
        <v>556.71</v>
      </c>
      <c r="F31" s="10">
        <f t="shared" si="3"/>
        <v>1432.6299999999999</v>
      </c>
      <c r="G31" s="10">
        <f t="shared" si="4"/>
        <v>154634.53</v>
      </c>
    </row>
    <row r="32" spans="1:7">
      <c r="A32" s="21">
        <f>DATE(YEAR(Data_pożyczki),MONTH(Data_pożyczki)+ROW()-14,DAY(Data_pożyczki))+IFERROR(VLOOKUP(DATE(YEAR(Data_pożyczki),MONTH(Data_pożyczki)+ROW()-14,DAY(Data_pożyczki)),tblSpóźn[],2,FALSE),0)</f>
        <v>39706</v>
      </c>
      <c r="B32" s="22">
        <f>IFERROR(VLOOKUP(A32,tblStopa[],2),Stopa)</f>
        <v>4.2000000000000003E-2</v>
      </c>
      <c r="C32" s="23">
        <f t="shared" si="1"/>
        <v>1989.34</v>
      </c>
      <c r="D32" s="23">
        <f>SUMIFS(tblDod[Dod_kwota],tblDod[Dod_początek],"&lt;="&amp;A32,tblDod[Dod_koniec],"&gt;="&amp;A32)</f>
        <v>0</v>
      </c>
      <c r="E32" s="10">
        <f t="shared" si="2"/>
        <v>551.6</v>
      </c>
      <c r="F32" s="10">
        <f t="shared" si="3"/>
        <v>1437.7399999999998</v>
      </c>
      <c r="G32" s="10">
        <f t="shared" si="4"/>
        <v>153196.79</v>
      </c>
    </row>
    <row r="33" spans="1:7">
      <c r="A33" s="21">
        <f>DATE(YEAR(Data_pożyczki),MONTH(Data_pożyczki)+ROW()-14,DAY(Data_pożyczki))+IFERROR(VLOOKUP(DATE(YEAR(Data_pożyczki),MONTH(Data_pożyczki)+ROW()-14,DAY(Data_pożyczki)),tblSpóźn[],2,FALSE),0)</f>
        <v>39736</v>
      </c>
      <c r="B33" s="22">
        <f>IFERROR(VLOOKUP(A33,tblStopa[],2),Stopa)</f>
        <v>4.2000000000000003E-2</v>
      </c>
      <c r="C33" s="23">
        <f t="shared" si="1"/>
        <v>1989.34</v>
      </c>
      <c r="D33" s="23">
        <f>SUMIFS(tblDod[Dod_kwota],tblDod[Dod_początek],"&lt;="&amp;A33,tblDod[Dod_koniec],"&gt;="&amp;A33)</f>
        <v>0</v>
      </c>
      <c r="E33" s="10">
        <f t="shared" si="2"/>
        <v>528.84</v>
      </c>
      <c r="F33" s="10">
        <f t="shared" si="3"/>
        <v>1460.5</v>
      </c>
      <c r="G33" s="10">
        <f t="shared" si="4"/>
        <v>151736.29</v>
      </c>
    </row>
    <row r="34" spans="1:7">
      <c r="A34" s="21">
        <f>DATE(YEAR(Data_pożyczki),MONTH(Data_pożyczki)+ROW()-14,DAY(Data_pożyczki))+IFERROR(VLOOKUP(DATE(YEAR(Data_pożyczki),MONTH(Data_pożyczki)+ROW()-14,DAY(Data_pożyczki)),tblSpóźn[],2,FALSE),0)</f>
        <v>39767</v>
      </c>
      <c r="B34" s="22">
        <f>IFERROR(VLOOKUP(A34,tblStopa[],2),Stopa)</f>
        <v>4.2000000000000003E-2</v>
      </c>
      <c r="C34" s="23">
        <f t="shared" si="1"/>
        <v>1989.34</v>
      </c>
      <c r="D34" s="23">
        <f>SUMIFS(tblDod[Dod_kwota],tblDod[Dod_początek],"&lt;="&amp;A34,tblDod[Dod_koniec],"&gt;="&amp;A34)</f>
        <v>0</v>
      </c>
      <c r="E34" s="10">
        <f t="shared" si="2"/>
        <v>541.26</v>
      </c>
      <c r="F34" s="10">
        <f t="shared" si="3"/>
        <v>1448.08</v>
      </c>
      <c r="G34" s="10">
        <f t="shared" si="4"/>
        <v>150288.21000000002</v>
      </c>
    </row>
    <row r="35" spans="1:7">
      <c r="A35" s="21">
        <f>DATE(YEAR(Data_pożyczki),MONTH(Data_pożyczki)+ROW()-14,DAY(Data_pożyczki))+IFERROR(VLOOKUP(DATE(YEAR(Data_pożyczki),MONTH(Data_pożyczki)+ROW()-14,DAY(Data_pożyczki)),tblSpóźn[],2,FALSE),0)</f>
        <v>39797</v>
      </c>
      <c r="B35" s="22">
        <f>IFERROR(VLOOKUP(A35,tblStopa[],2),Stopa)</f>
        <v>4.2000000000000003E-2</v>
      </c>
      <c r="C35" s="23">
        <f t="shared" si="1"/>
        <v>1989.34</v>
      </c>
      <c r="D35" s="23">
        <f>SUMIFS(tblDod[Dod_kwota],tblDod[Dod_początek],"&lt;="&amp;A35,tblDod[Dod_koniec],"&gt;="&amp;A35)</f>
        <v>0</v>
      </c>
      <c r="E35" s="10">
        <f t="shared" si="2"/>
        <v>518.79999999999995</v>
      </c>
      <c r="F35" s="10">
        <f t="shared" si="3"/>
        <v>1470.54</v>
      </c>
      <c r="G35" s="10">
        <f t="shared" si="4"/>
        <v>148817.67000000001</v>
      </c>
    </row>
    <row r="36" spans="1:7">
      <c r="A36" s="21">
        <f>DATE(YEAR(Data_pożyczki),MONTH(Data_pożyczki)+ROW()-14,DAY(Data_pożyczki))+IFERROR(VLOOKUP(DATE(YEAR(Data_pożyczki),MONTH(Data_pożyczki)+ROW()-14,DAY(Data_pożyczki)),tblSpóźn[],2,FALSE),0)</f>
        <v>39828</v>
      </c>
      <c r="B36" s="22">
        <f>IFERROR(VLOOKUP(A36,tblStopa[],2),Stopa)</f>
        <v>4.2000000000000003E-2</v>
      </c>
      <c r="C36" s="23">
        <f t="shared" si="1"/>
        <v>1989.34</v>
      </c>
      <c r="D36" s="23">
        <f>SUMIFS(tblDod[Dod_kwota],tblDod[Dod_początek],"&lt;="&amp;A36,tblDod[Dod_koniec],"&gt;="&amp;A36)</f>
        <v>0</v>
      </c>
      <c r="E36" s="10">
        <f t="shared" si="2"/>
        <v>530.85</v>
      </c>
      <c r="F36" s="10">
        <f t="shared" si="3"/>
        <v>1458.4899999999998</v>
      </c>
      <c r="G36" s="10">
        <f t="shared" si="4"/>
        <v>147359.18000000002</v>
      </c>
    </row>
    <row r="37" spans="1:7">
      <c r="A37" s="21">
        <f>DATE(YEAR(Data_pożyczki),MONTH(Data_pożyczki)+ROW()-14,DAY(Data_pożyczki))+IFERROR(VLOOKUP(DATE(YEAR(Data_pożyczki),MONTH(Data_pożyczki)+ROW()-14,DAY(Data_pożyczki)),tblSpóźn[],2,FALSE),0)</f>
        <v>39859</v>
      </c>
      <c r="B37" s="22">
        <f>IFERROR(VLOOKUP(A37,tblStopa[],2),Stopa)</f>
        <v>4.2000000000000003E-2</v>
      </c>
      <c r="C37" s="23">
        <f t="shared" si="1"/>
        <v>1989.34</v>
      </c>
      <c r="D37" s="23">
        <f>SUMIFS(tblDod[Dod_kwota],tblDod[Dod_początek],"&lt;="&amp;A37,tblDod[Dod_koniec],"&gt;="&amp;A37)</f>
        <v>0</v>
      </c>
      <c r="E37" s="10">
        <f t="shared" si="2"/>
        <v>525.65</v>
      </c>
      <c r="F37" s="10">
        <f t="shared" si="3"/>
        <v>1463.69</v>
      </c>
      <c r="G37" s="10">
        <f t="shared" si="4"/>
        <v>145895.49000000002</v>
      </c>
    </row>
    <row r="38" spans="1:7">
      <c r="A38" s="21">
        <f>DATE(YEAR(Data_pożyczki),MONTH(Data_pożyczki)+ROW()-14,DAY(Data_pożyczki))+IFERROR(VLOOKUP(DATE(YEAR(Data_pożyczki),MONTH(Data_pożyczki)+ROW()-14,DAY(Data_pożyczki)),tblSpóźn[],2,FALSE),0)</f>
        <v>39887</v>
      </c>
      <c r="B38" s="22">
        <f>IFERROR(VLOOKUP(A38,tblStopa[],2),Stopa)</f>
        <v>4.2000000000000003E-2</v>
      </c>
      <c r="C38" s="23">
        <f t="shared" si="1"/>
        <v>1989.34</v>
      </c>
      <c r="D38" s="23">
        <f>SUMIFS(tblDod[Dod_kwota],tblDod[Dod_początek],"&lt;="&amp;A38,tblDod[Dod_koniec],"&gt;="&amp;A38)</f>
        <v>0</v>
      </c>
      <c r="E38" s="10">
        <f t="shared" si="2"/>
        <v>470.06</v>
      </c>
      <c r="F38" s="10">
        <f t="shared" si="3"/>
        <v>1519.28</v>
      </c>
      <c r="G38" s="10">
        <f t="shared" si="4"/>
        <v>144376.21000000002</v>
      </c>
    </row>
    <row r="39" spans="1:7">
      <c r="A39" s="21">
        <f>DATE(YEAR(Data_pożyczki),MONTH(Data_pożyczki)+ROW()-14,DAY(Data_pożyczki))+IFERROR(VLOOKUP(DATE(YEAR(Data_pożyczki),MONTH(Data_pożyczki)+ROW()-14,DAY(Data_pożyczki)),tblSpóźn[],2,FALSE),0)</f>
        <v>39918</v>
      </c>
      <c r="B39" s="22">
        <f>IFERROR(VLOOKUP(A39,tblStopa[],2),Stopa)</f>
        <v>4.2000000000000003E-2</v>
      </c>
      <c r="C39" s="23">
        <f t="shared" si="1"/>
        <v>1989.34</v>
      </c>
      <c r="D39" s="23">
        <f>SUMIFS(tblDod[Dod_kwota],tblDod[Dod_początek],"&lt;="&amp;A39,tblDod[Dod_koniec],"&gt;="&amp;A39)</f>
        <v>0</v>
      </c>
      <c r="E39" s="10">
        <f t="shared" si="2"/>
        <v>515.01</v>
      </c>
      <c r="F39" s="10">
        <f t="shared" si="3"/>
        <v>1474.33</v>
      </c>
      <c r="G39" s="10">
        <f t="shared" si="4"/>
        <v>142901.88000000003</v>
      </c>
    </row>
    <row r="40" spans="1:7">
      <c r="A40" s="21">
        <f>DATE(YEAR(Data_pożyczki),MONTH(Data_pożyczki)+ROW()-14,DAY(Data_pożyczki))+IFERROR(VLOOKUP(DATE(YEAR(Data_pożyczki),MONTH(Data_pożyczki)+ROW()-14,DAY(Data_pożyczki)),tblSpóźn[],2,FALSE),0)</f>
        <v>39948</v>
      </c>
      <c r="B40" s="22">
        <f>IFERROR(VLOOKUP(A40,tblStopa[],2),Stopa)</f>
        <v>4.2000000000000003E-2</v>
      </c>
      <c r="C40" s="23">
        <f t="shared" si="1"/>
        <v>1989.34</v>
      </c>
      <c r="D40" s="23">
        <f>SUMIFS(tblDod[Dod_kwota],tblDod[Dod_początek],"&lt;="&amp;A40,tblDod[Dod_koniec],"&gt;="&amp;A40)</f>
        <v>0</v>
      </c>
      <c r="E40" s="10">
        <f t="shared" si="2"/>
        <v>493.31</v>
      </c>
      <c r="F40" s="10">
        <f t="shared" si="3"/>
        <v>1496.03</v>
      </c>
      <c r="G40" s="10">
        <f t="shared" si="4"/>
        <v>141405.85000000003</v>
      </c>
    </row>
    <row r="41" spans="1:7">
      <c r="A41" s="21">
        <f>DATE(YEAR(Data_pożyczki),MONTH(Data_pożyczki)+ROW()-14,DAY(Data_pożyczki))+IFERROR(VLOOKUP(DATE(YEAR(Data_pożyczki),MONTH(Data_pożyczki)+ROW()-14,DAY(Data_pożyczki)),tblSpóźn[],2,FALSE),0)</f>
        <v>39979</v>
      </c>
      <c r="B41" s="22">
        <f>IFERROR(VLOOKUP(A41,tblStopa[],2),Stopa)</f>
        <v>4.2000000000000003E-2</v>
      </c>
      <c r="C41" s="23">
        <f t="shared" si="1"/>
        <v>1989.34</v>
      </c>
      <c r="D41" s="23">
        <f>SUMIFS(tblDod[Dod_kwota],tblDod[Dod_początek],"&lt;="&amp;A41,tblDod[Dod_koniec],"&gt;="&amp;A41)</f>
        <v>0</v>
      </c>
      <c r="E41" s="10">
        <f t="shared" si="2"/>
        <v>504.41</v>
      </c>
      <c r="F41" s="10">
        <f t="shared" si="3"/>
        <v>1484.9299999999998</v>
      </c>
      <c r="G41" s="10">
        <f t="shared" si="4"/>
        <v>139920.92000000004</v>
      </c>
    </row>
    <row r="42" spans="1:7">
      <c r="A42" s="21">
        <f>DATE(YEAR(Data_pożyczki),MONTH(Data_pożyczki)+ROW()-14,DAY(Data_pożyczki))+IFERROR(VLOOKUP(DATE(YEAR(Data_pożyczki),MONTH(Data_pożyczki)+ROW()-14,DAY(Data_pożyczki)),tblSpóźn[],2,FALSE),0)</f>
        <v>40009</v>
      </c>
      <c r="B42" s="22">
        <f>IFERROR(VLOOKUP(A42,tblStopa[],2),Stopa)</f>
        <v>4.2000000000000003E-2</v>
      </c>
      <c r="C42" s="23">
        <f t="shared" si="1"/>
        <v>1989.34</v>
      </c>
      <c r="D42" s="23">
        <f>SUMIFS(tblDod[Dod_kwota],tblDod[Dod_początek],"&lt;="&amp;A42,tblDod[Dod_koniec],"&gt;="&amp;A42)</f>
        <v>0</v>
      </c>
      <c r="E42" s="10">
        <f t="shared" si="2"/>
        <v>483.01</v>
      </c>
      <c r="F42" s="10">
        <f t="shared" si="3"/>
        <v>1506.33</v>
      </c>
      <c r="G42" s="10">
        <f t="shared" si="4"/>
        <v>138414.59000000005</v>
      </c>
    </row>
    <row r="43" spans="1:7">
      <c r="A43" s="21">
        <f>DATE(YEAR(Data_pożyczki),MONTH(Data_pożyczki)+ROW()-14,DAY(Data_pożyczki))+IFERROR(VLOOKUP(DATE(YEAR(Data_pożyczki),MONTH(Data_pożyczki)+ROW()-14,DAY(Data_pożyczki)),tblSpóźn[],2,FALSE),0)</f>
        <v>40040</v>
      </c>
      <c r="B43" s="22">
        <f>IFERROR(VLOOKUP(A43,tblStopa[],2),Stopa)</f>
        <v>4.2000000000000003E-2</v>
      </c>
      <c r="C43" s="23">
        <f t="shared" si="1"/>
        <v>1989.34</v>
      </c>
      <c r="D43" s="23">
        <f>SUMIFS(tblDod[Dod_kwota],tblDod[Dod_początek],"&lt;="&amp;A43,tblDod[Dod_koniec],"&gt;="&amp;A43)</f>
        <v>0</v>
      </c>
      <c r="E43" s="10">
        <f t="shared" si="2"/>
        <v>493.74</v>
      </c>
      <c r="F43" s="10">
        <f t="shared" si="3"/>
        <v>1495.6</v>
      </c>
      <c r="G43" s="10">
        <f t="shared" si="4"/>
        <v>136918.99000000005</v>
      </c>
    </row>
    <row r="44" spans="1:7">
      <c r="A44" s="21">
        <f>DATE(YEAR(Data_pożyczki),MONTH(Data_pożyczki)+ROW()-14,DAY(Data_pożyczki))+IFERROR(VLOOKUP(DATE(YEAR(Data_pożyczki),MONTH(Data_pożyczki)+ROW()-14,DAY(Data_pożyczki)),tblSpóźn[],2,FALSE),0)</f>
        <v>40071</v>
      </c>
      <c r="B44" s="22">
        <f>IFERROR(VLOOKUP(A44,tblStopa[],2),Stopa)</f>
        <v>4.2000000000000003E-2</v>
      </c>
      <c r="C44" s="23">
        <f t="shared" si="1"/>
        <v>1989.34</v>
      </c>
      <c r="D44" s="23">
        <f>SUMIFS(tblDod[Dod_kwota],tblDod[Dod_początek],"&lt;="&amp;A44,tblDod[Dod_koniec],"&gt;="&amp;A44)</f>
        <v>0</v>
      </c>
      <c r="E44" s="10">
        <f t="shared" si="2"/>
        <v>488.41</v>
      </c>
      <c r="F44" s="10">
        <f t="shared" si="3"/>
        <v>1500.9299999999998</v>
      </c>
      <c r="G44" s="10">
        <f t="shared" si="4"/>
        <v>135418.06000000006</v>
      </c>
    </row>
    <row r="45" spans="1:7">
      <c r="A45" s="21">
        <f>DATE(YEAR(Data_pożyczki),MONTH(Data_pożyczki)+ROW()-14,DAY(Data_pożyczki))+IFERROR(VLOOKUP(DATE(YEAR(Data_pożyczki),MONTH(Data_pożyczki)+ROW()-14,DAY(Data_pożyczki)),tblSpóźn[],2,FALSE),0)</f>
        <v>40101</v>
      </c>
      <c r="B45" s="22">
        <f>IFERROR(VLOOKUP(A45,tblStopa[],2),Stopa)</f>
        <v>4.2000000000000003E-2</v>
      </c>
      <c r="C45" s="23">
        <f t="shared" si="1"/>
        <v>1989.34</v>
      </c>
      <c r="D45" s="23">
        <f>SUMIFS(tblDod[Dod_kwota],tblDod[Dod_początek],"&lt;="&amp;A45,tblDod[Dod_koniec],"&gt;="&amp;A45)</f>
        <v>0</v>
      </c>
      <c r="E45" s="10">
        <f t="shared" si="2"/>
        <v>467.47</v>
      </c>
      <c r="F45" s="10">
        <f t="shared" si="3"/>
        <v>1521.87</v>
      </c>
      <c r="G45" s="10">
        <f t="shared" si="4"/>
        <v>133896.19000000006</v>
      </c>
    </row>
    <row r="46" spans="1:7">
      <c r="A46" s="21">
        <f>DATE(YEAR(Data_pożyczki),MONTH(Data_pożyczki)+ROW()-14,DAY(Data_pożyczki))+IFERROR(VLOOKUP(DATE(YEAR(Data_pożyczki),MONTH(Data_pożyczki)+ROW()-14,DAY(Data_pożyczki)),tblSpóźn[],2,FALSE),0)</f>
        <v>40132</v>
      </c>
      <c r="B46" s="22">
        <f>IFERROR(VLOOKUP(A46,tblStopa[],2),Stopa)</f>
        <v>4.2000000000000003E-2</v>
      </c>
      <c r="C46" s="23">
        <f t="shared" si="1"/>
        <v>1989.34</v>
      </c>
      <c r="D46" s="23">
        <f>SUMIFS(tblDod[Dod_kwota],tblDod[Dod_początek],"&lt;="&amp;A46,tblDod[Dod_koniec],"&gt;="&amp;A46)</f>
        <v>0</v>
      </c>
      <c r="E46" s="10">
        <f t="shared" si="2"/>
        <v>477.62</v>
      </c>
      <c r="F46" s="10">
        <f t="shared" si="3"/>
        <v>1511.7199999999998</v>
      </c>
      <c r="G46" s="10">
        <f t="shared" si="4"/>
        <v>132384.47000000006</v>
      </c>
    </row>
    <row r="47" spans="1:7">
      <c r="A47" s="21">
        <f>DATE(YEAR(Data_pożyczki),MONTH(Data_pożyczki)+ROW()-14,DAY(Data_pożyczki))+IFERROR(VLOOKUP(DATE(YEAR(Data_pożyczki),MONTH(Data_pożyczki)+ROW()-14,DAY(Data_pożyczki)),tblSpóźn[],2,FALSE),0)</f>
        <v>40162</v>
      </c>
      <c r="B47" s="22">
        <f>IFERROR(VLOOKUP(A47,tblStopa[],2),Stopa)</f>
        <v>4.2000000000000003E-2</v>
      </c>
      <c r="C47" s="23">
        <f t="shared" si="1"/>
        <v>1989.34</v>
      </c>
      <c r="D47" s="23">
        <f>SUMIFS(tblDod[Dod_kwota],tblDod[Dod_początek],"&lt;="&amp;A47,tblDod[Dod_koniec],"&gt;="&amp;A47)</f>
        <v>0</v>
      </c>
      <c r="E47" s="10">
        <f t="shared" si="2"/>
        <v>457</v>
      </c>
      <c r="F47" s="10">
        <f t="shared" si="3"/>
        <v>1532.34</v>
      </c>
      <c r="G47" s="10">
        <f t="shared" si="4"/>
        <v>130852.13000000006</v>
      </c>
    </row>
    <row r="48" spans="1:7">
      <c r="A48" s="21">
        <f>DATE(YEAR(Data_pożyczki),MONTH(Data_pożyczki)+ROW()-14,DAY(Data_pożyczki))+IFERROR(VLOOKUP(DATE(YEAR(Data_pożyczki),MONTH(Data_pożyczki)+ROW()-14,DAY(Data_pożyczki)),tblSpóźn[],2,FALSE),0)</f>
        <v>40193</v>
      </c>
      <c r="B48" s="22">
        <f>IFERROR(VLOOKUP(A48,tblStopa[],2),Stopa)</f>
        <v>4.2000000000000003E-2</v>
      </c>
      <c r="C48" s="23">
        <f t="shared" si="1"/>
        <v>1989.34</v>
      </c>
      <c r="D48" s="23">
        <f>SUMIFS(tblDod[Dod_kwota],tblDod[Dod_początek],"&lt;="&amp;A48,tblDod[Dod_koniec],"&gt;="&amp;A48)</f>
        <v>0</v>
      </c>
      <c r="E48" s="10">
        <f t="shared" si="2"/>
        <v>466.77</v>
      </c>
      <c r="F48" s="10">
        <f t="shared" si="3"/>
        <v>1522.57</v>
      </c>
      <c r="G48" s="10">
        <f t="shared" si="4"/>
        <v>129329.56000000006</v>
      </c>
    </row>
    <row r="49" spans="1:7">
      <c r="A49" s="21">
        <f>DATE(YEAR(Data_pożyczki),MONTH(Data_pożyczki)+ROW()-14,DAY(Data_pożyczki))+IFERROR(VLOOKUP(DATE(YEAR(Data_pożyczki),MONTH(Data_pożyczki)+ROW()-14,DAY(Data_pożyczki)),tblSpóźn[],2,FALSE),0)</f>
        <v>40224</v>
      </c>
      <c r="B49" s="22">
        <f>IFERROR(VLOOKUP(A49,tblStopa[],2),Stopa)</f>
        <v>4.2000000000000003E-2</v>
      </c>
      <c r="C49" s="23">
        <f t="shared" si="1"/>
        <v>1989.34</v>
      </c>
      <c r="D49" s="23">
        <f>SUMIFS(tblDod[Dod_kwota],tblDod[Dod_początek],"&lt;="&amp;A49,tblDod[Dod_koniec],"&gt;="&amp;A49)</f>
        <v>0</v>
      </c>
      <c r="E49" s="10">
        <f t="shared" si="2"/>
        <v>461.33</v>
      </c>
      <c r="F49" s="10">
        <f t="shared" si="3"/>
        <v>1528.01</v>
      </c>
      <c r="G49" s="10">
        <f t="shared" si="4"/>
        <v>127801.55000000006</v>
      </c>
    </row>
    <row r="50" spans="1:7">
      <c r="A50" s="21">
        <f>DATE(YEAR(Data_pożyczki),MONTH(Data_pożyczki)+ROW()-14,DAY(Data_pożyczki))+IFERROR(VLOOKUP(DATE(YEAR(Data_pożyczki),MONTH(Data_pożyczki)+ROW()-14,DAY(Data_pożyczki)),tblSpóźn[],2,FALSE),0)</f>
        <v>40252</v>
      </c>
      <c r="B50" s="22">
        <f>IFERROR(VLOOKUP(A50,tblStopa[],2),Stopa)</f>
        <v>4.2000000000000003E-2</v>
      </c>
      <c r="C50" s="23">
        <f t="shared" si="1"/>
        <v>1989.34</v>
      </c>
      <c r="D50" s="23">
        <f>SUMIFS(tblDod[Dod_kwota],tblDod[Dod_początek],"&lt;="&amp;A50,tblDod[Dod_koniec],"&gt;="&amp;A50)</f>
        <v>0</v>
      </c>
      <c r="E50" s="10">
        <f t="shared" si="2"/>
        <v>411.77</v>
      </c>
      <c r="F50" s="10">
        <f t="shared" si="3"/>
        <v>1577.57</v>
      </c>
      <c r="G50" s="10">
        <f t="shared" si="4"/>
        <v>126223.98000000005</v>
      </c>
    </row>
    <row r="51" spans="1:7">
      <c r="A51" s="21">
        <f>DATE(YEAR(Data_pożyczki),MONTH(Data_pożyczki)+ROW()-14,DAY(Data_pożyczki))+IFERROR(VLOOKUP(DATE(YEAR(Data_pożyczki),MONTH(Data_pożyczki)+ROW()-14,DAY(Data_pożyczki)),tblSpóźn[],2,FALSE),0)</f>
        <v>40283</v>
      </c>
      <c r="B51" s="22">
        <f>IFERROR(VLOOKUP(A51,tblStopa[],2),Stopa)</f>
        <v>4.2000000000000003E-2</v>
      </c>
      <c r="C51" s="23">
        <f t="shared" si="1"/>
        <v>1989.34</v>
      </c>
      <c r="D51" s="23">
        <f>SUMIFS(tblDod[Dod_kwota],tblDod[Dod_początek],"&lt;="&amp;A51,tblDod[Dod_koniec],"&gt;="&amp;A51)</f>
        <v>0</v>
      </c>
      <c r="E51" s="10">
        <f t="shared" si="2"/>
        <v>450.26</v>
      </c>
      <c r="F51" s="10">
        <f t="shared" si="3"/>
        <v>1539.08</v>
      </c>
      <c r="G51" s="10">
        <f t="shared" si="4"/>
        <v>124684.90000000005</v>
      </c>
    </row>
    <row r="52" spans="1:7">
      <c r="A52" s="21">
        <f>DATE(YEAR(Data_pożyczki),MONTH(Data_pożyczki)+ROW()-14,DAY(Data_pożyczki))+IFERROR(VLOOKUP(DATE(YEAR(Data_pożyczki),MONTH(Data_pożyczki)+ROW()-14,DAY(Data_pożyczki)),tblSpóźn[],2,FALSE),0)</f>
        <v>40313</v>
      </c>
      <c r="B52" s="22">
        <f>IFERROR(VLOOKUP(A52,tblStopa[],2),Stopa)</f>
        <v>4.2000000000000003E-2</v>
      </c>
      <c r="C52" s="23">
        <f t="shared" si="1"/>
        <v>1989.34</v>
      </c>
      <c r="D52" s="23">
        <f>SUMIFS(tblDod[Dod_kwota],tblDod[Dod_początek],"&lt;="&amp;A52,tblDod[Dod_koniec],"&gt;="&amp;A52)</f>
        <v>0</v>
      </c>
      <c r="E52" s="10">
        <f t="shared" si="2"/>
        <v>430.42</v>
      </c>
      <c r="F52" s="10">
        <f t="shared" si="3"/>
        <v>1558.9199999999998</v>
      </c>
      <c r="G52" s="10">
        <f t="shared" si="4"/>
        <v>123125.98000000005</v>
      </c>
    </row>
    <row r="53" spans="1:7">
      <c r="A53" s="21">
        <f>DATE(YEAR(Data_pożyczki),MONTH(Data_pożyczki)+ROW()-14,DAY(Data_pożyczki))+IFERROR(VLOOKUP(DATE(YEAR(Data_pożyczki),MONTH(Data_pożyczki)+ROW()-14,DAY(Data_pożyczki)),tblSpóźn[],2,FALSE),0)</f>
        <v>40344</v>
      </c>
      <c r="B53" s="22">
        <f>IFERROR(VLOOKUP(A53,tblStopa[],2),Stopa)</f>
        <v>4.2000000000000003E-2</v>
      </c>
      <c r="C53" s="23">
        <f t="shared" si="1"/>
        <v>1989.34</v>
      </c>
      <c r="D53" s="23">
        <f>SUMIFS(tblDod[Dod_kwota],tblDod[Dod_początek],"&lt;="&amp;A53,tblDod[Dod_koniec],"&gt;="&amp;A53)</f>
        <v>0</v>
      </c>
      <c r="E53" s="10">
        <f t="shared" si="2"/>
        <v>439.21</v>
      </c>
      <c r="F53" s="10">
        <f t="shared" si="3"/>
        <v>1550.1299999999999</v>
      </c>
      <c r="G53" s="10">
        <f t="shared" si="4"/>
        <v>121575.85000000005</v>
      </c>
    </row>
    <row r="54" spans="1:7">
      <c r="A54" s="21">
        <f>DATE(YEAR(Data_pożyczki),MONTH(Data_pożyczki)+ROW()-14,DAY(Data_pożyczki))+IFERROR(VLOOKUP(DATE(YEAR(Data_pożyczki),MONTH(Data_pożyczki)+ROW()-14,DAY(Data_pożyczki)),tblSpóźn[],2,FALSE),0)</f>
        <v>40374</v>
      </c>
      <c r="B54" s="22">
        <f>IFERROR(VLOOKUP(A54,tblStopa[],2),Stopa)</f>
        <v>4.2000000000000003E-2</v>
      </c>
      <c r="C54" s="23">
        <f t="shared" si="1"/>
        <v>1989.34</v>
      </c>
      <c r="D54" s="23">
        <f>SUMIFS(tblDod[Dod_kwota],tblDod[Dod_początek],"&lt;="&amp;A54,tblDod[Dod_koniec],"&gt;="&amp;A54)</f>
        <v>0</v>
      </c>
      <c r="E54" s="10">
        <f t="shared" si="2"/>
        <v>419.69</v>
      </c>
      <c r="F54" s="10">
        <f t="shared" si="3"/>
        <v>1569.6499999999999</v>
      </c>
      <c r="G54" s="10">
        <f t="shared" si="4"/>
        <v>120006.20000000006</v>
      </c>
    </row>
    <row r="55" spans="1:7">
      <c r="A55" s="21">
        <f>DATE(YEAR(Data_pożyczki),MONTH(Data_pożyczki)+ROW()-14,DAY(Data_pożyczki))+IFERROR(VLOOKUP(DATE(YEAR(Data_pożyczki),MONTH(Data_pożyczki)+ROW()-14,DAY(Data_pożyczki)),tblSpóźn[],2,FALSE),0)</f>
        <v>40405</v>
      </c>
      <c r="B55" s="22">
        <f>IFERROR(VLOOKUP(A55,tblStopa[],2),Stopa)</f>
        <v>4.2000000000000003E-2</v>
      </c>
      <c r="C55" s="23">
        <f t="shared" si="1"/>
        <v>1989.34</v>
      </c>
      <c r="D55" s="23">
        <f>SUMIFS(tblDod[Dod_kwota],tblDod[Dod_początek],"&lt;="&amp;A55,tblDod[Dod_koniec],"&gt;="&amp;A55)</f>
        <v>0</v>
      </c>
      <c r="E55" s="10">
        <f t="shared" si="2"/>
        <v>428.08</v>
      </c>
      <c r="F55" s="10">
        <f t="shared" si="3"/>
        <v>1561.26</v>
      </c>
      <c r="G55" s="10">
        <f t="shared" si="4"/>
        <v>118444.94000000006</v>
      </c>
    </row>
    <row r="56" spans="1:7">
      <c r="A56" s="21">
        <f>DATE(YEAR(Data_pożyczki),MONTH(Data_pożyczki)+ROW()-14,DAY(Data_pożyczki))+IFERROR(VLOOKUP(DATE(YEAR(Data_pożyczki),MONTH(Data_pożyczki)+ROW()-14,DAY(Data_pożyczki)),tblSpóźn[],2,FALSE),0)</f>
        <v>40436</v>
      </c>
      <c r="B56" s="22">
        <f>IFERROR(VLOOKUP(A56,tblStopa[],2),Stopa)</f>
        <v>4.2000000000000003E-2</v>
      </c>
      <c r="C56" s="23">
        <f t="shared" si="1"/>
        <v>1989.34</v>
      </c>
      <c r="D56" s="23">
        <f>SUMIFS(tblDod[Dod_kwota],tblDod[Dod_początek],"&lt;="&amp;A56,tblDod[Dod_koniec],"&gt;="&amp;A56)</f>
        <v>0</v>
      </c>
      <c r="E56" s="10">
        <f t="shared" si="2"/>
        <v>422.51</v>
      </c>
      <c r="F56" s="10">
        <f t="shared" si="3"/>
        <v>1566.83</v>
      </c>
      <c r="G56" s="10">
        <f t="shared" si="4"/>
        <v>116878.11000000006</v>
      </c>
    </row>
    <row r="57" spans="1:7">
      <c r="A57" s="21">
        <f>DATE(YEAR(Data_pożyczki),MONTH(Data_pożyczki)+ROW()-14,DAY(Data_pożyczki))+IFERROR(VLOOKUP(DATE(YEAR(Data_pożyczki),MONTH(Data_pożyczki)+ROW()-14,DAY(Data_pożyczki)),tblSpóźn[],2,FALSE),0)</f>
        <v>40466</v>
      </c>
      <c r="B57" s="22">
        <f>IFERROR(VLOOKUP(A57,tblStopa[],2),Stopa)</f>
        <v>4.2000000000000003E-2</v>
      </c>
      <c r="C57" s="23">
        <f t="shared" si="1"/>
        <v>1989.34</v>
      </c>
      <c r="D57" s="23">
        <f>SUMIFS(tblDod[Dod_kwota],tblDod[Dod_początek],"&lt;="&amp;A57,tblDod[Dod_koniec],"&gt;="&amp;A57)</f>
        <v>0</v>
      </c>
      <c r="E57" s="10">
        <f t="shared" si="2"/>
        <v>403.47</v>
      </c>
      <c r="F57" s="10">
        <f t="shared" si="3"/>
        <v>1585.87</v>
      </c>
      <c r="G57" s="10">
        <f t="shared" si="4"/>
        <v>115292.24000000006</v>
      </c>
    </row>
    <row r="58" spans="1:7">
      <c r="A58" s="21">
        <f>DATE(YEAR(Data_pożyczki),MONTH(Data_pożyczki)+ROW()-14,DAY(Data_pożyczki))+IFERROR(VLOOKUP(DATE(YEAR(Data_pożyczki),MONTH(Data_pożyczki)+ROW()-14,DAY(Data_pożyczki)),tblSpóźn[],2,FALSE),0)</f>
        <v>40497</v>
      </c>
      <c r="B58" s="22">
        <f>IFERROR(VLOOKUP(A58,tblStopa[],2),Stopa)</f>
        <v>4.2000000000000003E-2</v>
      </c>
      <c r="C58" s="23">
        <f t="shared" si="1"/>
        <v>1989.34</v>
      </c>
      <c r="D58" s="23">
        <f>SUMIFS(tblDod[Dod_kwota],tblDod[Dod_początek],"&lt;="&amp;A58,tblDod[Dod_koniec],"&gt;="&amp;A58)</f>
        <v>0</v>
      </c>
      <c r="E58" s="10">
        <f t="shared" si="2"/>
        <v>411.26</v>
      </c>
      <c r="F58" s="10">
        <f t="shared" si="3"/>
        <v>1578.08</v>
      </c>
      <c r="G58" s="10">
        <f t="shared" si="4"/>
        <v>113714.16000000006</v>
      </c>
    </row>
    <row r="59" spans="1:7">
      <c r="A59" s="21">
        <f>DATE(YEAR(Data_pożyczki),MONTH(Data_pożyczki)+ROW()-14,DAY(Data_pożyczki))+IFERROR(VLOOKUP(DATE(YEAR(Data_pożyczki),MONTH(Data_pożyczki)+ROW()-14,DAY(Data_pożyczki)),tblSpóźn[],2,FALSE),0)</f>
        <v>40527</v>
      </c>
      <c r="B59" s="22">
        <f>IFERROR(VLOOKUP(A59,tblStopa[],2),Stopa)</f>
        <v>4.2000000000000003E-2</v>
      </c>
      <c r="C59" s="23">
        <f t="shared" si="1"/>
        <v>1989.34</v>
      </c>
      <c r="D59" s="23">
        <f>SUMIFS(tblDod[Dod_kwota],tblDod[Dod_początek],"&lt;="&amp;A59,tblDod[Dod_koniec],"&gt;="&amp;A59)</f>
        <v>0</v>
      </c>
      <c r="E59" s="10">
        <f t="shared" si="2"/>
        <v>392.55</v>
      </c>
      <c r="F59" s="10">
        <f t="shared" si="3"/>
        <v>1596.79</v>
      </c>
      <c r="G59" s="10">
        <f t="shared" si="4"/>
        <v>112117.37000000007</v>
      </c>
    </row>
    <row r="60" spans="1:7">
      <c r="A60" s="21">
        <f>DATE(YEAR(Data_pożyczki),MONTH(Data_pożyczki)+ROW()-14,DAY(Data_pożyczki))+IFERROR(VLOOKUP(DATE(YEAR(Data_pożyczki),MONTH(Data_pożyczki)+ROW()-14,DAY(Data_pożyczki)),tblSpóźn[],2,FALSE),0)</f>
        <v>40558</v>
      </c>
      <c r="B60" s="22">
        <f>IFERROR(VLOOKUP(A60,tblStopa[],2),Stopa)</f>
        <v>4.2000000000000003E-2</v>
      </c>
      <c r="C60" s="23">
        <f t="shared" si="1"/>
        <v>1989.34</v>
      </c>
      <c r="D60" s="23">
        <f>SUMIFS(tblDod[Dod_kwota],tblDod[Dod_początek],"&lt;="&amp;A60,tblDod[Dod_koniec],"&gt;="&amp;A60)</f>
        <v>0</v>
      </c>
      <c r="E60" s="10">
        <f t="shared" si="2"/>
        <v>399.94</v>
      </c>
      <c r="F60" s="10">
        <f t="shared" si="3"/>
        <v>1589.3999999999999</v>
      </c>
      <c r="G60" s="10">
        <f t="shared" si="4"/>
        <v>110527.97000000007</v>
      </c>
    </row>
    <row r="61" spans="1:7">
      <c r="A61" s="21">
        <f>DATE(YEAR(Data_pożyczki),MONTH(Data_pożyczki)+ROW()-14,DAY(Data_pożyczki))+IFERROR(VLOOKUP(DATE(YEAR(Data_pożyczki),MONTH(Data_pożyczki)+ROW()-14,DAY(Data_pożyczki)),tblSpóźn[],2,FALSE),0)</f>
        <v>40589</v>
      </c>
      <c r="B61" s="22">
        <f>IFERROR(VLOOKUP(A61,tblStopa[],2),Stopa)</f>
        <v>4.2000000000000003E-2</v>
      </c>
      <c r="C61" s="23">
        <f t="shared" si="1"/>
        <v>1989.34</v>
      </c>
      <c r="D61" s="23">
        <f>SUMIFS(tblDod[Dod_kwota],tblDod[Dod_początek],"&lt;="&amp;A61,tblDod[Dod_koniec],"&gt;="&amp;A61)</f>
        <v>0</v>
      </c>
      <c r="E61" s="10">
        <f t="shared" si="2"/>
        <v>394.27</v>
      </c>
      <c r="F61" s="10">
        <f t="shared" si="3"/>
        <v>1595.07</v>
      </c>
      <c r="G61" s="10">
        <f t="shared" si="4"/>
        <v>108932.90000000007</v>
      </c>
    </row>
    <row r="62" spans="1:7">
      <c r="A62" s="21">
        <f>DATE(YEAR(Data_pożyczki),MONTH(Data_pożyczki)+ROW()-14,DAY(Data_pożyczki))+IFERROR(VLOOKUP(DATE(YEAR(Data_pożyczki),MONTH(Data_pożyczki)+ROW()-14,DAY(Data_pożyczki)),tblSpóźn[],2,FALSE),0)</f>
        <v>40617</v>
      </c>
      <c r="B62" s="22">
        <f>IFERROR(VLOOKUP(A62,tblStopa[],2),Stopa)</f>
        <v>4.2000000000000003E-2</v>
      </c>
      <c r="C62" s="23">
        <f t="shared" si="1"/>
        <v>1989.34</v>
      </c>
      <c r="D62" s="23">
        <f>SUMIFS(tblDod[Dod_kwota],tblDod[Dod_początek],"&lt;="&amp;A62,tblDod[Dod_koniec],"&gt;="&amp;A62)</f>
        <v>0</v>
      </c>
      <c r="E62" s="10">
        <f t="shared" si="2"/>
        <v>350.97</v>
      </c>
      <c r="F62" s="10">
        <f t="shared" si="3"/>
        <v>1638.37</v>
      </c>
      <c r="G62" s="10">
        <f t="shared" si="4"/>
        <v>107294.53000000007</v>
      </c>
    </row>
    <row r="63" spans="1:7">
      <c r="A63" s="21">
        <f>DATE(YEAR(Data_pożyczki),MONTH(Data_pożyczki)+ROW()-14,DAY(Data_pożyczki))+IFERROR(VLOOKUP(DATE(YEAR(Data_pożyczki),MONTH(Data_pożyczki)+ROW()-14,DAY(Data_pożyczki)),tblSpóźn[],2,FALSE),0)</f>
        <v>40648</v>
      </c>
      <c r="B63" s="22">
        <f>IFERROR(VLOOKUP(A63,tblStopa[],2),Stopa)</f>
        <v>4.2000000000000003E-2</v>
      </c>
      <c r="C63" s="23">
        <f t="shared" si="1"/>
        <v>1989.34</v>
      </c>
      <c r="D63" s="23">
        <f>SUMIFS(tblDod[Dod_kwota],tblDod[Dod_początek],"&lt;="&amp;A63,tblDod[Dod_koniec],"&gt;="&amp;A63)</f>
        <v>0</v>
      </c>
      <c r="E63" s="10">
        <f t="shared" si="2"/>
        <v>382.73</v>
      </c>
      <c r="F63" s="10">
        <f t="shared" si="3"/>
        <v>1606.61</v>
      </c>
      <c r="G63" s="10">
        <f t="shared" si="4"/>
        <v>105687.92000000007</v>
      </c>
    </row>
    <row r="64" spans="1:7">
      <c r="A64" s="21">
        <f>DATE(YEAR(Data_pożyczki),MONTH(Data_pożyczki)+ROW()-14,DAY(Data_pożyczki))+IFERROR(VLOOKUP(DATE(YEAR(Data_pożyczki),MONTH(Data_pożyczki)+ROW()-14,DAY(Data_pożyczki)),tblSpóźn[],2,FALSE),0)</f>
        <v>40678</v>
      </c>
      <c r="B64" s="22">
        <f>IFERROR(VLOOKUP(A64,tblStopa[],2),Stopa)</f>
        <v>4.2000000000000003E-2</v>
      </c>
      <c r="C64" s="23">
        <f t="shared" si="1"/>
        <v>1989.34</v>
      </c>
      <c r="D64" s="23">
        <f>SUMIFS(tblDod[Dod_kwota],tblDod[Dod_początek],"&lt;="&amp;A64,tblDod[Dod_koniec],"&gt;="&amp;A64)</f>
        <v>0</v>
      </c>
      <c r="E64" s="10">
        <f t="shared" si="2"/>
        <v>364.84</v>
      </c>
      <c r="F64" s="10">
        <f t="shared" si="3"/>
        <v>1624.5</v>
      </c>
      <c r="G64" s="10">
        <f t="shared" si="4"/>
        <v>104063.42000000007</v>
      </c>
    </row>
    <row r="65" spans="1:7">
      <c r="A65" s="21">
        <f>DATE(YEAR(Data_pożyczki),MONTH(Data_pożyczki)+ROW()-14,DAY(Data_pożyczki))+IFERROR(VLOOKUP(DATE(YEAR(Data_pożyczki),MONTH(Data_pożyczki)+ROW()-14,DAY(Data_pożyczki)),tblSpóźn[],2,FALSE),0)</f>
        <v>40709</v>
      </c>
      <c r="B65" s="22">
        <f>IFERROR(VLOOKUP(A65,tblStopa[],2),Stopa)</f>
        <v>4.2000000000000003E-2</v>
      </c>
      <c r="C65" s="23">
        <f t="shared" si="1"/>
        <v>1989.34</v>
      </c>
      <c r="D65" s="23">
        <f>SUMIFS(tblDod[Dod_kwota],tblDod[Dod_początek],"&lt;="&amp;A65,tblDod[Dod_koniec],"&gt;="&amp;A65)</f>
        <v>0</v>
      </c>
      <c r="E65" s="10">
        <f t="shared" si="2"/>
        <v>371.21</v>
      </c>
      <c r="F65" s="10">
        <f t="shared" si="3"/>
        <v>1618.1299999999999</v>
      </c>
      <c r="G65" s="10">
        <f t="shared" si="4"/>
        <v>102445.29000000007</v>
      </c>
    </row>
    <row r="66" spans="1:7">
      <c r="A66" s="21">
        <f>DATE(YEAR(Data_pożyczki),MONTH(Data_pożyczki)+ROW()-14,DAY(Data_pożyczki))+IFERROR(VLOOKUP(DATE(YEAR(Data_pożyczki),MONTH(Data_pożyczki)+ROW()-14,DAY(Data_pożyczki)),tblSpóźn[],2,FALSE),0)</f>
        <v>40739</v>
      </c>
      <c r="B66" s="22">
        <f>IFERROR(VLOOKUP(A66,tblStopa[],2),Stopa)</f>
        <v>4.2000000000000003E-2</v>
      </c>
      <c r="C66" s="23">
        <f t="shared" si="1"/>
        <v>1989.34</v>
      </c>
      <c r="D66" s="23">
        <f>SUMIFS(tblDod[Dod_kwota],tblDod[Dod_początek],"&lt;="&amp;A66,tblDod[Dod_koniec],"&gt;="&amp;A66)</f>
        <v>0</v>
      </c>
      <c r="E66" s="10">
        <f t="shared" si="2"/>
        <v>353.65</v>
      </c>
      <c r="F66" s="10">
        <f t="shared" si="3"/>
        <v>1635.69</v>
      </c>
      <c r="G66" s="10">
        <f t="shared" si="4"/>
        <v>100809.60000000006</v>
      </c>
    </row>
    <row r="67" spans="1:7">
      <c r="A67" s="21">
        <f>DATE(YEAR(Data_pożyczki),MONTH(Data_pożyczki)+ROW()-14,DAY(Data_pożyczki))+IFERROR(VLOOKUP(DATE(YEAR(Data_pożyczki),MONTH(Data_pożyczki)+ROW()-14,DAY(Data_pożyczki)),tblSpóźn[],2,FALSE),0)</f>
        <v>40770</v>
      </c>
      <c r="B67" s="22">
        <f>IFERROR(VLOOKUP(A67,tblStopa[],2),Stopa)</f>
        <v>4.2000000000000003E-2</v>
      </c>
      <c r="C67" s="23">
        <f t="shared" si="1"/>
        <v>1989.34</v>
      </c>
      <c r="D67" s="23">
        <f>SUMIFS(tblDod[Dod_kwota],tblDod[Dod_początek],"&lt;="&amp;A67,tblDod[Dod_koniec],"&gt;="&amp;A67)</f>
        <v>0</v>
      </c>
      <c r="E67" s="10">
        <f t="shared" si="2"/>
        <v>359.6</v>
      </c>
      <c r="F67" s="10">
        <f t="shared" si="3"/>
        <v>1629.7399999999998</v>
      </c>
      <c r="G67" s="10">
        <f t="shared" si="4"/>
        <v>99179.860000000059</v>
      </c>
    </row>
    <row r="68" spans="1:7">
      <c r="A68" s="21">
        <f>DATE(YEAR(Data_pożyczki),MONTH(Data_pożyczki)+ROW()-14,DAY(Data_pożyczki))+IFERROR(VLOOKUP(DATE(YEAR(Data_pożyczki),MONTH(Data_pożyczki)+ROW()-14,DAY(Data_pożyczki)),tblSpóźn[],2,FALSE),0)</f>
        <v>40801</v>
      </c>
      <c r="B68" s="22">
        <f>IFERROR(VLOOKUP(A68,tblStopa[],2),Stopa)</f>
        <v>4.2000000000000003E-2</v>
      </c>
      <c r="C68" s="23">
        <f t="shared" si="1"/>
        <v>1989.34</v>
      </c>
      <c r="D68" s="23">
        <f>SUMIFS(tblDod[Dod_kwota],tblDod[Dod_początek],"&lt;="&amp;A68,tblDod[Dod_koniec],"&gt;="&amp;A68)</f>
        <v>0</v>
      </c>
      <c r="E68" s="10">
        <f t="shared" si="2"/>
        <v>353.79</v>
      </c>
      <c r="F68" s="10">
        <f t="shared" si="3"/>
        <v>1635.55</v>
      </c>
      <c r="G68" s="10">
        <f t="shared" si="4"/>
        <v>97544.310000000056</v>
      </c>
    </row>
    <row r="69" spans="1:7">
      <c r="A69" s="21">
        <f>DATE(YEAR(Data_pożyczki),MONTH(Data_pożyczki)+ROW()-14,DAY(Data_pożyczki))+IFERROR(VLOOKUP(DATE(YEAR(Data_pożyczki),MONTH(Data_pożyczki)+ROW()-14,DAY(Data_pożyczki)),tblSpóźn[],2,FALSE),0)</f>
        <v>40831</v>
      </c>
      <c r="B69" s="22">
        <f>IFERROR(VLOOKUP(A69,tblStopa[],2),Stopa)</f>
        <v>4.2000000000000003E-2</v>
      </c>
      <c r="C69" s="23">
        <f t="shared" si="1"/>
        <v>1989.34</v>
      </c>
      <c r="D69" s="23">
        <f>SUMIFS(tblDod[Dod_kwota],tblDod[Dod_początek],"&lt;="&amp;A69,tblDod[Dod_koniec],"&gt;="&amp;A69)</f>
        <v>0</v>
      </c>
      <c r="E69" s="10">
        <f t="shared" si="2"/>
        <v>336.73</v>
      </c>
      <c r="F69" s="10">
        <f t="shared" si="3"/>
        <v>1652.61</v>
      </c>
      <c r="G69" s="10">
        <f t="shared" si="4"/>
        <v>95891.700000000055</v>
      </c>
    </row>
    <row r="70" spans="1:7">
      <c r="A70" s="21">
        <f>DATE(YEAR(Data_pożyczki),MONTH(Data_pożyczki)+ROW()-14,DAY(Data_pożyczki))+IFERROR(VLOOKUP(DATE(YEAR(Data_pożyczki),MONTH(Data_pożyczki)+ROW()-14,DAY(Data_pożyczki)),tblSpóźn[],2,FALSE),0)</f>
        <v>40862</v>
      </c>
      <c r="B70" s="22">
        <f>IFERROR(VLOOKUP(A70,tblStopa[],2),Stopa)</f>
        <v>4.2000000000000003E-2</v>
      </c>
      <c r="C70" s="23">
        <f t="shared" si="1"/>
        <v>1989.34</v>
      </c>
      <c r="D70" s="23">
        <f>SUMIFS(tblDod[Dod_kwota],tblDod[Dod_początek],"&lt;="&amp;A70,tblDod[Dod_koniec],"&gt;="&amp;A70)</f>
        <v>0</v>
      </c>
      <c r="E70" s="10">
        <f t="shared" si="2"/>
        <v>342.06</v>
      </c>
      <c r="F70" s="10">
        <f t="shared" si="3"/>
        <v>1647.28</v>
      </c>
      <c r="G70" s="10">
        <f t="shared" si="4"/>
        <v>94244.420000000056</v>
      </c>
    </row>
    <row r="71" spans="1:7">
      <c r="A71" s="21">
        <f>DATE(YEAR(Data_pożyczki),MONTH(Data_pożyczki)+ROW()-14,DAY(Data_pożyczki))+IFERROR(VLOOKUP(DATE(YEAR(Data_pożyczki),MONTH(Data_pożyczki)+ROW()-14,DAY(Data_pożyczki)),tblSpóźn[],2,FALSE),0)</f>
        <v>40892</v>
      </c>
      <c r="B71" s="22">
        <f>IFERROR(VLOOKUP(A71,tblStopa[],2),Stopa)</f>
        <v>4.2000000000000003E-2</v>
      </c>
      <c r="C71" s="23">
        <f t="shared" si="1"/>
        <v>1989.34</v>
      </c>
      <c r="D71" s="23">
        <f>SUMIFS(tblDod[Dod_kwota],tblDod[Dod_początek],"&lt;="&amp;A71,tblDod[Dod_koniec],"&gt;="&amp;A71)</f>
        <v>0</v>
      </c>
      <c r="E71" s="10">
        <f t="shared" si="2"/>
        <v>325.33999999999997</v>
      </c>
      <c r="F71" s="10">
        <f t="shared" si="3"/>
        <v>1664</v>
      </c>
      <c r="G71" s="10">
        <f t="shared" si="4"/>
        <v>92580.420000000056</v>
      </c>
    </row>
    <row r="72" spans="1:7">
      <c r="A72" s="21">
        <f>DATE(YEAR(Data_pożyczki),MONTH(Data_pożyczki)+ROW()-14,DAY(Data_pożyczki))+IFERROR(VLOOKUP(DATE(YEAR(Data_pożyczki),MONTH(Data_pożyczki)+ROW()-14,DAY(Data_pożyczki)),tblSpóźn[],2,FALSE),0)</f>
        <v>40923</v>
      </c>
      <c r="B72" s="22">
        <f>IFERROR(VLOOKUP(A72,tblStopa[],2),Stopa)</f>
        <v>4.2000000000000003E-2</v>
      </c>
      <c r="C72" s="23">
        <f t="shared" si="1"/>
        <v>1989.34</v>
      </c>
      <c r="D72" s="23">
        <f>SUMIFS(tblDod[Dod_kwota],tblDod[Dod_początek],"&lt;="&amp;A72,tblDod[Dod_koniec],"&gt;="&amp;A72)</f>
        <v>0</v>
      </c>
      <c r="E72" s="10">
        <f t="shared" si="2"/>
        <v>330.25</v>
      </c>
      <c r="F72" s="10">
        <f t="shared" si="3"/>
        <v>1659.09</v>
      </c>
      <c r="G72" s="10">
        <f t="shared" si="4"/>
        <v>90921.33000000006</v>
      </c>
    </row>
    <row r="73" spans="1:7">
      <c r="A73" s="21">
        <f>DATE(YEAR(Data_pożyczki),MONTH(Data_pożyczki)+ROW()-14,DAY(Data_pożyczki))+IFERROR(VLOOKUP(DATE(YEAR(Data_pożyczki),MONTH(Data_pożyczki)+ROW()-14,DAY(Data_pożyczki)),tblSpóźn[],2,FALSE),0)</f>
        <v>40954</v>
      </c>
      <c r="B73" s="22">
        <f>IFERROR(VLOOKUP(A73,tblStopa[],2),Stopa)</f>
        <v>4.2000000000000003E-2</v>
      </c>
      <c r="C73" s="23">
        <f t="shared" si="1"/>
        <v>1989.34</v>
      </c>
      <c r="D73" s="23">
        <f>SUMIFS(tblDod[Dod_kwota],tblDod[Dod_początek],"&lt;="&amp;A73,tblDod[Dod_koniec],"&gt;="&amp;A73)</f>
        <v>0</v>
      </c>
      <c r="E73" s="10">
        <f t="shared" si="2"/>
        <v>324.33</v>
      </c>
      <c r="F73" s="10">
        <f t="shared" si="3"/>
        <v>1665.01</v>
      </c>
      <c r="G73" s="10">
        <f t="shared" si="4"/>
        <v>89256.320000000065</v>
      </c>
    </row>
    <row r="74" spans="1:7">
      <c r="A74" s="21">
        <f>DATE(YEAR(Data_pożyczki),MONTH(Data_pożyczki)+ROW()-14,DAY(Data_pożyczki))+IFERROR(VLOOKUP(DATE(YEAR(Data_pożyczki),MONTH(Data_pożyczki)+ROW()-14,DAY(Data_pożyczki)),tblSpóźn[],2,FALSE),0)</f>
        <v>40983</v>
      </c>
      <c r="B74" s="22">
        <f>IFERROR(VLOOKUP(A74,tblStopa[],2),Stopa)</f>
        <v>4.2000000000000003E-2</v>
      </c>
      <c r="C74" s="23">
        <f t="shared" si="1"/>
        <v>1989.34</v>
      </c>
      <c r="D74" s="23">
        <f>SUMIFS(tblDod[Dod_kwota],tblDod[Dod_początek],"&lt;="&amp;A74,tblDod[Dod_koniec],"&gt;="&amp;A74)</f>
        <v>0</v>
      </c>
      <c r="E74" s="10">
        <f t="shared" si="2"/>
        <v>297.85000000000002</v>
      </c>
      <c r="F74" s="10">
        <f t="shared" si="3"/>
        <v>1691.4899999999998</v>
      </c>
      <c r="G74" s="10">
        <f t="shared" si="4"/>
        <v>87564.83000000006</v>
      </c>
    </row>
    <row r="75" spans="1:7">
      <c r="A75" s="21">
        <f>DATE(YEAR(Data_pożyczki),MONTH(Data_pożyczki)+ROW()-14,DAY(Data_pożyczki))+IFERROR(VLOOKUP(DATE(YEAR(Data_pożyczki),MONTH(Data_pożyczki)+ROW()-14,DAY(Data_pożyczki)),tblSpóźn[],2,FALSE),0)</f>
        <v>41014</v>
      </c>
      <c r="B75" s="22">
        <f>IFERROR(VLOOKUP(A75,tblStopa[],2),Stopa)</f>
        <v>4.2000000000000003E-2</v>
      </c>
      <c r="C75" s="23">
        <f t="shared" si="1"/>
        <v>1989.34</v>
      </c>
      <c r="D75" s="23">
        <f>SUMIFS(tblDod[Dod_kwota],tblDod[Dod_początek],"&lt;="&amp;A75,tblDod[Dod_koniec],"&gt;="&amp;A75)</f>
        <v>0</v>
      </c>
      <c r="E75" s="10">
        <f t="shared" si="2"/>
        <v>312.35000000000002</v>
      </c>
      <c r="F75" s="10">
        <f t="shared" si="3"/>
        <v>1676.9899999999998</v>
      </c>
      <c r="G75" s="10">
        <f t="shared" si="4"/>
        <v>85887.840000000055</v>
      </c>
    </row>
    <row r="76" spans="1:7">
      <c r="A76" s="21">
        <f>DATE(YEAR(Data_pożyczki),MONTH(Data_pożyczki)+ROW()-14,DAY(Data_pożyczki))+IFERROR(VLOOKUP(DATE(YEAR(Data_pożyczki),MONTH(Data_pożyczki)+ROW()-14,DAY(Data_pożyczki)),tblSpóźn[],2,FALSE),0)</f>
        <v>41044</v>
      </c>
      <c r="B76" s="22">
        <f>IFERROR(VLOOKUP(A76,tblStopa[],2),Stopa)</f>
        <v>4.2000000000000003E-2</v>
      </c>
      <c r="C76" s="23">
        <f t="shared" si="1"/>
        <v>1989.34</v>
      </c>
      <c r="D76" s="23">
        <f>SUMIFS(tblDod[Dod_kwota],tblDod[Dod_początek],"&lt;="&amp;A76,tblDod[Dod_koniec],"&gt;="&amp;A76)</f>
        <v>0</v>
      </c>
      <c r="E76" s="10">
        <f t="shared" si="2"/>
        <v>296.49</v>
      </c>
      <c r="F76" s="10">
        <f t="shared" si="3"/>
        <v>1692.85</v>
      </c>
      <c r="G76" s="10">
        <f t="shared" si="4"/>
        <v>84194.990000000049</v>
      </c>
    </row>
    <row r="77" spans="1:7">
      <c r="A77" s="21">
        <f>DATE(YEAR(Data_pożyczki),MONTH(Data_pożyczki)+ROW()-14,DAY(Data_pożyczki))+IFERROR(VLOOKUP(DATE(YEAR(Data_pożyczki),MONTH(Data_pożyczki)+ROW()-14,DAY(Data_pożyczki)),tblSpóźn[],2,FALSE),0)</f>
        <v>41075</v>
      </c>
      <c r="B77" s="22">
        <f>IFERROR(VLOOKUP(A77,tblStopa[],2),Stopa)</f>
        <v>4.2000000000000003E-2</v>
      </c>
      <c r="C77" s="23">
        <f t="shared" si="1"/>
        <v>1989.34</v>
      </c>
      <c r="D77" s="23">
        <f>SUMIFS(tblDod[Dod_kwota],tblDod[Dod_początek],"&lt;="&amp;A77,tblDod[Dod_koniec],"&gt;="&amp;A77)</f>
        <v>0</v>
      </c>
      <c r="E77" s="10">
        <f t="shared" si="2"/>
        <v>300.33</v>
      </c>
      <c r="F77" s="10">
        <f t="shared" si="3"/>
        <v>1689.01</v>
      </c>
      <c r="G77" s="10">
        <f t="shared" si="4"/>
        <v>82505.980000000054</v>
      </c>
    </row>
    <row r="78" spans="1:7">
      <c r="A78" s="21">
        <f>DATE(YEAR(Data_pożyczki),MONTH(Data_pożyczki)+ROW()-14,DAY(Data_pożyczki))+IFERROR(VLOOKUP(DATE(YEAR(Data_pożyczki),MONTH(Data_pożyczki)+ROW()-14,DAY(Data_pożyczki)),tblSpóźn[],2,FALSE),0)</f>
        <v>41105</v>
      </c>
      <c r="B78" s="22">
        <f>IFERROR(VLOOKUP(A78,tblStopa[],2),Stopa)</f>
        <v>4.2000000000000003E-2</v>
      </c>
      <c r="C78" s="23">
        <f t="shared" si="1"/>
        <v>1989.34</v>
      </c>
      <c r="D78" s="23">
        <f>SUMIFS(tblDod[Dod_kwota],tblDod[Dod_początek],"&lt;="&amp;A78,tblDod[Dod_koniec],"&gt;="&amp;A78)</f>
        <v>0</v>
      </c>
      <c r="E78" s="10">
        <f t="shared" si="2"/>
        <v>284.82</v>
      </c>
      <c r="F78" s="10">
        <f t="shared" si="3"/>
        <v>1704.52</v>
      </c>
      <c r="G78" s="10">
        <f t="shared" si="4"/>
        <v>80801.46000000005</v>
      </c>
    </row>
    <row r="79" spans="1:7">
      <c r="A79" s="21">
        <f>DATE(YEAR(Data_pożyczki),MONTH(Data_pożyczki)+ROW()-14,DAY(Data_pożyczki))+IFERROR(VLOOKUP(DATE(YEAR(Data_pożyczki),MONTH(Data_pożyczki)+ROW()-14,DAY(Data_pożyczki)),tblSpóźn[],2,FALSE),0)</f>
        <v>41136</v>
      </c>
      <c r="B79" s="22">
        <f>IFERROR(VLOOKUP(A79,tblStopa[],2),Stopa)</f>
        <v>4.2000000000000003E-2</v>
      </c>
      <c r="C79" s="23">
        <f t="shared" ref="C79:C142" si="5">IF(G78+E79-Monthly_Payment-D79&lt;5,G78+E79-D79,Monthly_Payment)</f>
        <v>1989.34</v>
      </c>
      <c r="D79" s="23">
        <f>SUMIFS(tblDod[Dod_kwota],tblDod[Dod_początek],"&lt;="&amp;A79,tblDod[Dod_koniec],"&gt;="&amp;A79)</f>
        <v>0</v>
      </c>
      <c r="E79" s="10">
        <f t="shared" si="2"/>
        <v>288.23</v>
      </c>
      <c r="F79" s="10">
        <f t="shared" si="3"/>
        <v>1701.11</v>
      </c>
      <c r="G79" s="10">
        <f t="shared" si="4"/>
        <v>79100.350000000049</v>
      </c>
    </row>
    <row r="80" spans="1:7">
      <c r="A80" s="21">
        <f>DATE(YEAR(Data_pożyczki),MONTH(Data_pożyczki)+ROW()-14,DAY(Data_pożyczki))+IFERROR(VLOOKUP(DATE(YEAR(Data_pożyczki),MONTH(Data_pożyczki)+ROW()-14,DAY(Data_pożyczki)),tblSpóźn[],2,FALSE),0)</f>
        <v>41167</v>
      </c>
      <c r="B80" s="22">
        <f>IFERROR(VLOOKUP(A80,tblStopa[],2),Stopa)</f>
        <v>4.2000000000000003E-2</v>
      </c>
      <c r="C80" s="23">
        <f t="shared" si="5"/>
        <v>1989.34</v>
      </c>
      <c r="D80" s="23">
        <f>SUMIFS(tblDod[Dod_kwota],tblDod[Dod_początek],"&lt;="&amp;A80,tblDod[Dod_koniec],"&gt;="&amp;A80)</f>
        <v>0</v>
      </c>
      <c r="E80" s="10">
        <f t="shared" ref="E80:E143" si="6">ROUND(G79*B80*(A80-A79)/365,2)</f>
        <v>282.16000000000003</v>
      </c>
      <c r="F80" s="10">
        <f t="shared" ref="F80:F143" si="7">C80+D80-E80</f>
        <v>1707.1799999999998</v>
      </c>
      <c r="G80" s="10">
        <f t="shared" ref="G80:G143" si="8">G79-F80</f>
        <v>77393.170000000056</v>
      </c>
    </row>
    <row r="81" spans="1:7">
      <c r="A81" s="21">
        <f>DATE(YEAR(Data_pożyczki),MONTH(Data_pożyczki)+ROW()-14,DAY(Data_pożyczki))+IFERROR(VLOOKUP(DATE(YEAR(Data_pożyczki),MONTH(Data_pożyczki)+ROW()-14,DAY(Data_pożyczki)),tblSpóźn[],2,FALSE),0)</f>
        <v>41197</v>
      </c>
      <c r="B81" s="22">
        <f>IFERROR(VLOOKUP(A81,tblStopa[],2),Stopa)</f>
        <v>4.2000000000000003E-2</v>
      </c>
      <c r="C81" s="23">
        <f t="shared" si="5"/>
        <v>1989.34</v>
      </c>
      <c r="D81" s="23">
        <f>SUMIFS(tblDod[Dod_kwota],tblDod[Dod_początek],"&lt;="&amp;A81,tblDod[Dod_koniec],"&gt;="&amp;A81)</f>
        <v>0</v>
      </c>
      <c r="E81" s="10">
        <f t="shared" si="6"/>
        <v>267.17</v>
      </c>
      <c r="F81" s="10">
        <f t="shared" si="7"/>
        <v>1722.1699999999998</v>
      </c>
      <c r="G81" s="10">
        <f t="shared" si="8"/>
        <v>75671.000000000058</v>
      </c>
    </row>
    <row r="82" spans="1:7">
      <c r="A82" s="21">
        <f>DATE(YEAR(Data_pożyczki),MONTH(Data_pożyczki)+ROW()-14,DAY(Data_pożyczki))+IFERROR(VLOOKUP(DATE(YEAR(Data_pożyczki),MONTH(Data_pożyczki)+ROW()-14,DAY(Data_pożyczki)),tblSpóźn[],2,FALSE),0)</f>
        <v>41228</v>
      </c>
      <c r="B82" s="22">
        <f>IFERROR(VLOOKUP(A82,tblStopa[],2),Stopa)</f>
        <v>4.2000000000000003E-2</v>
      </c>
      <c r="C82" s="23">
        <f t="shared" si="5"/>
        <v>1989.34</v>
      </c>
      <c r="D82" s="23">
        <f>SUMIFS(tblDod[Dod_kwota],tblDod[Dod_początek],"&lt;="&amp;A82,tblDod[Dod_koniec],"&gt;="&amp;A82)</f>
        <v>0</v>
      </c>
      <c r="E82" s="10">
        <f t="shared" si="6"/>
        <v>269.93</v>
      </c>
      <c r="F82" s="10">
        <f t="shared" si="7"/>
        <v>1719.4099999999999</v>
      </c>
      <c r="G82" s="10">
        <f t="shared" si="8"/>
        <v>73951.590000000055</v>
      </c>
    </row>
    <row r="83" spans="1:7">
      <c r="A83" s="21">
        <f>DATE(YEAR(Data_pożyczki),MONTH(Data_pożyczki)+ROW()-14,DAY(Data_pożyczki))+IFERROR(VLOOKUP(DATE(YEAR(Data_pożyczki),MONTH(Data_pożyczki)+ROW()-14,DAY(Data_pożyczki)),tblSpóźn[],2,FALSE),0)</f>
        <v>41258</v>
      </c>
      <c r="B83" s="22">
        <f>IFERROR(VLOOKUP(A83,tblStopa[],2),Stopa)</f>
        <v>4.2000000000000003E-2</v>
      </c>
      <c r="C83" s="23">
        <f t="shared" si="5"/>
        <v>1989.34</v>
      </c>
      <c r="D83" s="23">
        <f>SUMIFS(tblDod[Dod_kwota],tblDod[Dod_początek],"&lt;="&amp;A83,tblDod[Dod_koniec],"&gt;="&amp;A83)</f>
        <v>0</v>
      </c>
      <c r="E83" s="10">
        <f t="shared" si="6"/>
        <v>255.28</v>
      </c>
      <c r="F83" s="10">
        <f t="shared" si="7"/>
        <v>1734.06</v>
      </c>
      <c r="G83" s="10">
        <f t="shared" si="8"/>
        <v>72217.530000000057</v>
      </c>
    </row>
    <row r="84" spans="1:7">
      <c r="A84" s="21">
        <f>DATE(YEAR(Data_pożyczki),MONTH(Data_pożyczki)+ROW()-14,DAY(Data_pożyczki))+IFERROR(VLOOKUP(DATE(YEAR(Data_pożyczki),MONTH(Data_pożyczki)+ROW()-14,DAY(Data_pożyczki)),tblSpóźn[],2,FALSE),0)</f>
        <v>41289</v>
      </c>
      <c r="B84" s="22">
        <f>IFERROR(VLOOKUP(A84,tblStopa[],2),Stopa)</f>
        <v>4.2000000000000003E-2</v>
      </c>
      <c r="C84" s="23">
        <f t="shared" si="5"/>
        <v>1989.34</v>
      </c>
      <c r="D84" s="23">
        <f>SUMIFS(tblDod[Dod_kwota],tblDod[Dod_początek],"&lt;="&amp;A84,tblDod[Dod_koniec],"&gt;="&amp;A84)</f>
        <v>0</v>
      </c>
      <c r="E84" s="10">
        <f t="shared" si="6"/>
        <v>257.61</v>
      </c>
      <c r="F84" s="10">
        <f t="shared" si="7"/>
        <v>1731.73</v>
      </c>
      <c r="G84" s="10">
        <f t="shared" si="8"/>
        <v>70485.800000000061</v>
      </c>
    </row>
    <row r="85" spans="1:7">
      <c r="A85" s="21">
        <f>DATE(YEAR(Data_pożyczki),MONTH(Data_pożyczki)+ROW()-14,DAY(Data_pożyczki))+IFERROR(VLOOKUP(DATE(YEAR(Data_pożyczki),MONTH(Data_pożyczki)+ROW()-14,DAY(Data_pożyczki)),tblSpóźn[],2,FALSE),0)</f>
        <v>41320</v>
      </c>
      <c r="B85" s="22">
        <f>IFERROR(VLOOKUP(A85,tblStopa[],2),Stopa)</f>
        <v>4.2000000000000003E-2</v>
      </c>
      <c r="C85" s="23">
        <f t="shared" si="5"/>
        <v>1989.34</v>
      </c>
      <c r="D85" s="23">
        <f>SUMIFS(tblDod[Dod_kwota],tblDod[Dod_początek],"&lt;="&amp;A85,tblDod[Dod_koniec],"&gt;="&amp;A85)</f>
        <v>0</v>
      </c>
      <c r="E85" s="10">
        <f t="shared" si="6"/>
        <v>251.43</v>
      </c>
      <c r="F85" s="10">
        <f t="shared" si="7"/>
        <v>1737.9099999999999</v>
      </c>
      <c r="G85" s="10">
        <f t="shared" si="8"/>
        <v>68747.890000000058</v>
      </c>
    </row>
    <row r="86" spans="1:7">
      <c r="A86" s="21">
        <f>DATE(YEAR(Data_pożyczki),MONTH(Data_pożyczki)+ROW()-14,DAY(Data_pożyczki))+IFERROR(VLOOKUP(DATE(YEAR(Data_pożyczki),MONTH(Data_pożyczki)+ROW()-14,DAY(Data_pożyczki)),tblSpóźn[],2,FALSE),0)</f>
        <v>41348</v>
      </c>
      <c r="B86" s="22">
        <f>IFERROR(VLOOKUP(A86,tblStopa[],2),Stopa)</f>
        <v>4.2000000000000003E-2</v>
      </c>
      <c r="C86" s="23">
        <f t="shared" si="5"/>
        <v>1989.34</v>
      </c>
      <c r="D86" s="23">
        <f>SUMIFS(tblDod[Dod_kwota],tblDod[Dod_początek],"&lt;="&amp;A86,tblDod[Dod_koniec],"&gt;="&amp;A86)</f>
        <v>0</v>
      </c>
      <c r="E86" s="10">
        <f t="shared" si="6"/>
        <v>221.5</v>
      </c>
      <c r="F86" s="10">
        <f t="shared" si="7"/>
        <v>1767.84</v>
      </c>
      <c r="G86" s="10">
        <f t="shared" si="8"/>
        <v>66980.050000000061</v>
      </c>
    </row>
    <row r="87" spans="1:7">
      <c r="A87" s="21">
        <f>DATE(YEAR(Data_pożyczki),MONTH(Data_pożyczki)+ROW()-14,DAY(Data_pożyczki))+IFERROR(VLOOKUP(DATE(YEAR(Data_pożyczki),MONTH(Data_pożyczki)+ROW()-14,DAY(Data_pożyczki)),tblSpóźn[],2,FALSE),0)</f>
        <v>41379</v>
      </c>
      <c r="B87" s="22">
        <f>IFERROR(VLOOKUP(A87,tblStopa[],2),Stopa)</f>
        <v>4.2000000000000003E-2</v>
      </c>
      <c r="C87" s="23">
        <f t="shared" si="5"/>
        <v>1989.34</v>
      </c>
      <c r="D87" s="23">
        <f>SUMIFS(tblDod[Dod_kwota],tblDod[Dod_początek],"&lt;="&amp;A87,tblDod[Dod_koniec],"&gt;="&amp;A87)</f>
        <v>0</v>
      </c>
      <c r="E87" s="10">
        <f t="shared" si="6"/>
        <v>238.93</v>
      </c>
      <c r="F87" s="10">
        <f t="shared" si="7"/>
        <v>1750.4099999999999</v>
      </c>
      <c r="G87" s="10">
        <f t="shared" si="8"/>
        <v>65229.640000000058</v>
      </c>
    </row>
    <row r="88" spans="1:7">
      <c r="A88" s="21">
        <f>DATE(YEAR(Data_pożyczki),MONTH(Data_pożyczki)+ROW()-14,DAY(Data_pożyczki))+IFERROR(VLOOKUP(DATE(YEAR(Data_pożyczki),MONTH(Data_pożyczki)+ROW()-14,DAY(Data_pożyczki)),tblSpóźn[],2,FALSE),0)</f>
        <v>41409</v>
      </c>
      <c r="B88" s="22">
        <f>IFERROR(VLOOKUP(A88,tblStopa[],2),Stopa)</f>
        <v>4.2000000000000003E-2</v>
      </c>
      <c r="C88" s="23">
        <f t="shared" si="5"/>
        <v>1989.34</v>
      </c>
      <c r="D88" s="23">
        <f>SUMIFS(tblDod[Dod_kwota],tblDod[Dod_początek],"&lt;="&amp;A88,tblDod[Dod_koniec],"&gt;="&amp;A88)</f>
        <v>0</v>
      </c>
      <c r="E88" s="10">
        <f t="shared" si="6"/>
        <v>225.18</v>
      </c>
      <c r="F88" s="10">
        <f t="shared" si="7"/>
        <v>1764.1599999999999</v>
      </c>
      <c r="G88" s="10">
        <f t="shared" si="8"/>
        <v>63465.480000000054</v>
      </c>
    </row>
    <row r="89" spans="1:7">
      <c r="A89" s="21">
        <f>DATE(YEAR(Data_pożyczki),MONTH(Data_pożyczki)+ROW()-14,DAY(Data_pożyczki))+IFERROR(VLOOKUP(DATE(YEAR(Data_pożyczki),MONTH(Data_pożyczki)+ROW()-14,DAY(Data_pożyczki)),tblSpóźn[],2,FALSE),0)</f>
        <v>41440</v>
      </c>
      <c r="B89" s="22">
        <f>IFERROR(VLOOKUP(A89,tblStopa[],2),Stopa)</f>
        <v>4.2000000000000003E-2</v>
      </c>
      <c r="C89" s="23">
        <f t="shared" si="5"/>
        <v>1989.34</v>
      </c>
      <c r="D89" s="23">
        <f>SUMIFS(tblDod[Dod_kwota],tblDod[Dod_początek],"&lt;="&amp;A89,tblDod[Dod_koniec],"&gt;="&amp;A89)</f>
        <v>0</v>
      </c>
      <c r="E89" s="10">
        <f t="shared" si="6"/>
        <v>226.39</v>
      </c>
      <c r="F89" s="10">
        <f t="shared" si="7"/>
        <v>1762.9499999999998</v>
      </c>
      <c r="G89" s="10">
        <f t="shared" si="8"/>
        <v>61702.530000000057</v>
      </c>
    </row>
    <row r="90" spans="1:7">
      <c r="A90" s="21">
        <f>DATE(YEAR(Data_pożyczki),MONTH(Data_pożyczki)+ROW()-14,DAY(Data_pożyczki))+IFERROR(VLOOKUP(DATE(YEAR(Data_pożyczki),MONTH(Data_pożyczki)+ROW()-14,DAY(Data_pożyczki)),tblSpóźn[],2,FALSE),0)</f>
        <v>41470</v>
      </c>
      <c r="B90" s="22">
        <f>IFERROR(VLOOKUP(A90,tblStopa[],2),Stopa)</f>
        <v>4.2000000000000003E-2</v>
      </c>
      <c r="C90" s="23">
        <f t="shared" si="5"/>
        <v>1989.34</v>
      </c>
      <c r="D90" s="23">
        <f>SUMIFS(tblDod[Dod_kwota],tblDod[Dod_początek],"&lt;="&amp;A90,tblDod[Dod_koniec],"&gt;="&amp;A90)</f>
        <v>0</v>
      </c>
      <c r="E90" s="10">
        <f t="shared" si="6"/>
        <v>213</v>
      </c>
      <c r="F90" s="10">
        <f t="shared" si="7"/>
        <v>1776.34</v>
      </c>
      <c r="G90" s="10">
        <f t="shared" si="8"/>
        <v>59926.190000000061</v>
      </c>
    </row>
    <row r="91" spans="1:7">
      <c r="A91" s="21">
        <f>DATE(YEAR(Data_pożyczki),MONTH(Data_pożyczki)+ROW()-14,DAY(Data_pożyczki))+IFERROR(VLOOKUP(DATE(YEAR(Data_pożyczki),MONTH(Data_pożyczki)+ROW()-14,DAY(Data_pożyczki)),tblSpóźn[],2,FALSE),0)</f>
        <v>41501</v>
      </c>
      <c r="B91" s="22">
        <f>IFERROR(VLOOKUP(A91,tblStopa[],2),Stopa)</f>
        <v>4.2000000000000003E-2</v>
      </c>
      <c r="C91" s="23">
        <f t="shared" si="5"/>
        <v>1989.34</v>
      </c>
      <c r="D91" s="23">
        <f>SUMIFS(tblDod[Dod_kwota],tblDod[Dod_początek],"&lt;="&amp;A91,tblDod[Dod_koniec],"&gt;="&amp;A91)</f>
        <v>0</v>
      </c>
      <c r="E91" s="10">
        <f t="shared" si="6"/>
        <v>213.76</v>
      </c>
      <c r="F91" s="10">
        <f t="shared" si="7"/>
        <v>1775.58</v>
      </c>
      <c r="G91" s="10">
        <f t="shared" si="8"/>
        <v>58150.610000000059</v>
      </c>
    </row>
    <row r="92" spans="1:7">
      <c r="A92" s="21">
        <f>DATE(YEAR(Data_pożyczki),MONTH(Data_pożyczki)+ROW()-14,DAY(Data_pożyczki))+IFERROR(VLOOKUP(DATE(YEAR(Data_pożyczki),MONTH(Data_pożyczki)+ROW()-14,DAY(Data_pożyczki)),tblSpóźn[],2,FALSE),0)</f>
        <v>41532</v>
      </c>
      <c r="B92" s="22">
        <f>IFERROR(VLOOKUP(A92,tblStopa[],2),Stopa)</f>
        <v>4.2000000000000003E-2</v>
      </c>
      <c r="C92" s="23">
        <f t="shared" si="5"/>
        <v>1989.34</v>
      </c>
      <c r="D92" s="23">
        <f>SUMIFS(tblDod[Dod_kwota],tblDod[Dod_początek],"&lt;="&amp;A92,tblDod[Dod_koniec],"&gt;="&amp;A92)</f>
        <v>0</v>
      </c>
      <c r="E92" s="10">
        <f t="shared" si="6"/>
        <v>207.43</v>
      </c>
      <c r="F92" s="10">
        <f t="shared" si="7"/>
        <v>1781.9099999999999</v>
      </c>
      <c r="G92" s="10">
        <f t="shared" si="8"/>
        <v>56368.700000000055</v>
      </c>
    </row>
    <row r="93" spans="1:7">
      <c r="A93" s="21">
        <f>DATE(YEAR(Data_pożyczki),MONTH(Data_pożyczki)+ROW()-14,DAY(Data_pożyczki))+IFERROR(VLOOKUP(DATE(YEAR(Data_pożyczki),MONTH(Data_pożyczki)+ROW()-14,DAY(Data_pożyczki)),tblSpóźn[],2,FALSE),0)</f>
        <v>41562</v>
      </c>
      <c r="B93" s="22">
        <f>IFERROR(VLOOKUP(A93,tblStopa[],2),Stopa)</f>
        <v>4.2000000000000003E-2</v>
      </c>
      <c r="C93" s="23">
        <f t="shared" si="5"/>
        <v>1989.34</v>
      </c>
      <c r="D93" s="23">
        <f>SUMIFS(tblDod[Dod_kwota],tblDod[Dod_początek],"&lt;="&amp;A93,tblDod[Dod_koniec],"&gt;="&amp;A93)</f>
        <v>0</v>
      </c>
      <c r="E93" s="10">
        <f t="shared" si="6"/>
        <v>194.59</v>
      </c>
      <c r="F93" s="10">
        <f t="shared" si="7"/>
        <v>1794.75</v>
      </c>
      <c r="G93" s="10">
        <f t="shared" si="8"/>
        <v>54573.950000000055</v>
      </c>
    </row>
    <row r="94" spans="1:7">
      <c r="A94" s="21">
        <f>DATE(YEAR(Data_pożyczki),MONTH(Data_pożyczki)+ROW()-14,DAY(Data_pożyczki))+IFERROR(VLOOKUP(DATE(YEAR(Data_pożyczki),MONTH(Data_pożyczki)+ROW()-14,DAY(Data_pożyczki)),tblSpóźn[],2,FALSE),0)</f>
        <v>41593</v>
      </c>
      <c r="B94" s="22">
        <f>IFERROR(VLOOKUP(A94,tblStopa[],2),Stopa)</f>
        <v>4.2000000000000003E-2</v>
      </c>
      <c r="C94" s="23">
        <f t="shared" si="5"/>
        <v>1989.34</v>
      </c>
      <c r="D94" s="23">
        <f>SUMIFS(tblDod[Dod_kwota],tblDod[Dod_początek],"&lt;="&amp;A94,tblDod[Dod_koniec],"&gt;="&amp;A94)</f>
        <v>0</v>
      </c>
      <c r="E94" s="10">
        <f t="shared" si="6"/>
        <v>194.67</v>
      </c>
      <c r="F94" s="10">
        <f t="shared" si="7"/>
        <v>1794.6699999999998</v>
      </c>
      <c r="G94" s="10">
        <f t="shared" si="8"/>
        <v>52779.280000000057</v>
      </c>
    </row>
    <row r="95" spans="1:7">
      <c r="A95" s="21">
        <f>DATE(YEAR(Data_pożyczki),MONTH(Data_pożyczki)+ROW()-14,DAY(Data_pożyczki))+IFERROR(VLOOKUP(DATE(YEAR(Data_pożyczki),MONTH(Data_pożyczki)+ROW()-14,DAY(Data_pożyczki)),tblSpóźn[],2,FALSE),0)</f>
        <v>41623</v>
      </c>
      <c r="B95" s="22">
        <f>IFERROR(VLOOKUP(A95,tblStopa[],2),Stopa)</f>
        <v>4.2000000000000003E-2</v>
      </c>
      <c r="C95" s="23">
        <f t="shared" si="5"/>
        <v>1989.34</v>
      </c>
      <c r="D95" s="23">
        <f>SUMIFS(tblDod[Dod_kwota],tblDod[Dod_początek],"&lt;="&amp;A95,tblDod[Dod_koniec],"&gt;="&amp;A95)</f>
        <v>0</v>
      </c>
      <c r="E95" s="10">
        <f t="shared" si="6"/>
        <v>182.2</v>
      </c>
      <c r="F95" s="10">
        <f t="shared" si="7"/>
        <v>1807.1399999999999</v>
      </c>
      <c r="G95" s="10">
        <f t="shared" si="8"/>
        <v>50972.140000000058</v>
      </c>
    </row>
    <row r="96" spans="1:7">
      <c r="A96" s="21">
        <f>DATE(YEAR(Data_pożyczki),MONTH(Data_pożyczki)+ROW()-14,DAY(Data_pożyczki))+IFERROR(VLOOKUP(DATE(YEAR(Data_pożyczki),MONTH(Data_pożyczki)+ROW()-14,DAY(Data_pożyczki)),tblSpóźn[],2,FALSE),0)</f>
        <v>41654</v>
      </c>
      <c r="B96" s="22">
        <f>IFERROR(VLOOKUP(A96,tblStopa[],2),Stopa)</f>
        <v>4.2000000000000003E-2</v>
      </c>
      <c r="C96" s="23">
        <f t="shared" si="5"/>
        <v>1989.34</v>
      </c>
      <c r="D96" s="23">
        <f>SUMIFS(tblDod[Dod_kwota],tblDod[Dod_początek],"&lt;="&amp;A96,tblDod[Dod_koniec],"&gt;="&amp;A96)</f>
        <v>0</v>
      </c>
      <c r="E96" s="10">
        <f t="shared" si="6"/>
        <v>181.82</v>
      </c>
      <c r="F96" s="10">
        <f t="shared" si="7"/>
        <v>1807.52</v>
      </c>
      <c r="G96" s="10">
        <f t="shared" si="8"/>
        <v>49164.620000000061</v>
      </c>
    </row>
    <row r="97" spans="1:7">
      <c r="A97" s="21">
        <f>DATE(YEAR(Data_pożyczki),MONTH(Data_pożyczki)+ROW()-14,DAY(Data_pożyczki))+IFERROR(VLOOKUP(DATE(YEAR(Data_pożyczki),MONTH(Data_pożyczki)+ROW()-14,DAY(Data_pożyczki)),tblSpóźn[],2,FALSE),0)</f>
        <v>41685</v>
      </c>
      <c r="B97" s="22">
        <f>IFERROR(VLOOKUP(A97,tblStopa[],2),Stopa)</f>
        <v>4.2000000000000003E-2</v>
      </c>
      <c r="C97" s="23">
        <f t="shared" si="5"/>
        <v>1989.34</v>
      </c>
      <c r="D97" s="23">
        <f>SUMIFS(tblDod[Dod_kwota],tblDod[Dod_początek],"&lt;="&amp;A97,tblDod[Dod_koniec],"&gt;="&amp;A97)</f>
        <v>0</v>
      </c>
      <c r="E97" s="10">
        <f t="shared" si="6"/>
        <v>175.38</v>
      </c>
      <c r="F97" s="10">
        <f t="shared" si="7"/>
        <v>1813.96</v>
      </c>
      <c r="G97" s="10">
        <f t="shared" si="8"/>
        <v>47350.660000000062</v>
      </c>
    </row>
    <row r="98" spans="1:7">
      <c r="A98" s="21">
        <f>DATE(YEAR(Data_pożyczki),MONTH(Data_pożyczki)+ROW()-14,DAY(Data_pożyczki))+IFERROR(VLOOKUP(DATE(YEAR(Data_pożyczki),MONTH(Data_pożyczki)+ROW()-14,DAY(Data_pożyczki)),tblSpóźn[],2,FALSE),0)</f>
        <v>41713</v>
      </c>
      <c r="B98" s="22">
        <f>IFERROR(VLOOKUP(A98,tblStopa[],2),Stopa)</f>
        <v>4.2000000000000003E-2</v>
      </c>
      <c r="C98" s="23">
        <f t="shared" si="5"/>
        <v>1989.34</v>
      </c>
      <c r="D98" s="23">
        <f>SUMIFS(tblDod[Dod_kwota],tblDod[Dod_początek],"&lt;="&amp;A98,tblDod[Dod_koniec],"&gt;="&amp;A98)</f>
        <v>0</v>
      </c>
      <c r="E98" s="10">
        <f t="shared" si="6"/>
        <v>152.56</v>
      </c>
      <c r="F98" s="10">
        <f t="shared" si="7"/>
        <v>1836.78</v>
      </c>
      <c r="G98" s="10">
        <f t="shared" si="8"/>
        <v>45513.880000000063</v>
      </c>
    </row>
    <row r="99" spans="1:7">
      <c r="A99" s="21">
        <f>DATE(YEAR(Data_pożyczki),MONTH(Data_pożyczki)+ROW()-14,DAY(Data_pożyczki))+IFERROR(VLOOKUP(DATE(YEAR(Data_pożyczki),MONTH(Data_pożyczki)+ROW()-14,DAY(Data_pożyczki)),tblSpóźn[],2,FALSE),0)</f>
        <v>41744</v>
      </c>
      <c r="B99" s="22">
        <f>IFERROR(VLOOKUP(A99,tblStopa[],2),Stopa)</f>
        <v>4.2000000000000003E-2</v>
      </c>
      <c r="C99" s="23">
        <f t="shared" si="5"/>
        <v>1989.34</v>
      </c>
      <c r="D99" s="23">
        <f>SUMIFS(tblDod[Dod_kwota],tblDod[Dod_początek],"&lt;="&amp;A99,tblDod[Dod_koniec],"&gt;="&amp;A99)</f>
        <v>0</v>
      </c>
      <c r="E99" s="10">
        <f t="shared" si="6"/>
        <v>162.35</v>
      </c>
      <c r="F99" s="10">
        <f t="shared" si="7"/>
        <v>1826.99</v>
      </c>
      <c r="G99" s="10">
        <f t="shared" si="8"/>
        <v>43686.890000000065</v>
      </c>
    </row>
    <row r="100" spans="1:7">
      <c r="A100" s="21">
        <f>DATE(YEAR(Data_pożyczki),MONTH(Data_pożyczki)+ROW()-14,DAY(Data_pożyczki))+IFERROR(VLOOKUP(DATE(YEAR(Data_pożyczki),MONTH(Data_pożyczki)+ROW()-14,DAY(Data_pożyczki)),tblSpóźn[],2,FALSE),0)</f>
        <v>41774</v>
      </c>
      <c r="B100" s="22">
        <f>IFERROR(VLOOKUP(A100,tblStopa[],2),Stopa)</f>
        <v>4.2000000000000003E-2</v>
      </c>
      <c r="C100" s="23">
        <f t="shared" si="5"/>
        <v>1989.34</v>
      </c>
      <c r="D100" s="23">
        <f>SUMIFS(tblDod[Dod_kwota],tblDod[Dod_początek],"&lt;="&amp;A100,tblDod[Dod_koniec],"&gt;="&amp;A100)</f>
        <v>0</v>
      </c>
      <c r="E100" s="10">
        <f t="shared" si="6"/>
        <v>150.81</v>
      </c>
      <c r="F100" s="10">
        <f t="shared" si="7"/>
        <v>1838.53</v>
      </c>
      <c r="G100" s="10">
        <f t="shared" si="8"/>
        <v>41848.360000000066</v>
      </c>
    </row>
    <row r="101" spans="1:7">
      <c r="A101" s="21">
        <f>DATE(YEAR(Data_pożyczki),MONTH(Data_pożyczki)+ROW()-14,DAY(Data_pożyczki))+IFERROR(VLOOKUP(DATE(YEAR(Data_pożyczki),MONTH(Data_pożyczki)+ROW()-14,DAY(Data_pożyczki)),tblSpóźn[],2,FALSE),0)</f>
        <v>41805</v>
      </c>
      <c r="B101" s="22">
        <f>IFERROR(VLOOKUP(A101,tblStopa[],2),Stopa)</f>
        <v>4.2000000000000003E-2</v>
      </c>
      <c r="C101" s="23">
        <f t="shared" si="5"/>
        <v>1989.34</v>
      </c>
      <c r="D101" s="23">
        <f>SUMIFS(tblDod[Dod_kwota],tblDod[Dod_początek],"&lt;="&amp;A101,tblDod[Dod_koniec],"&gt;="&amp;A101)</f>
        <v>0</v>
      </c>
      <c r="E101" s="10">
        <f t="shared" si="6"/>
        <v>149.28</v>
      </c>
      <c r="F101" s="10">
        <f t="shared" si="7"/>
        <v>1840.06</v>
      </c>
      <c r="G101" s="10">
        <f t="shared" si="8"/>
        <v>40008.300000000068</v>
      </c>
    </row>
    <row r="102" spans="1:7">
      <c r="A102" s="21">
        <f>DATE(YEAR(Data_pożyczki),MONTH(Data_pożyczki)+ROW()-14,DAY(Data_pożyczki))+IFERROR(VLOOKUP(DATE(YEAR(Data_pożyczki),MONTH(Data_pożyczki)+ROW()-14,DAY(Data_pożyczki)),tblSpóźn[],2,FALSE),0)</f>
        <v>41835</v>
      </c>
      <c r="B102" s="22">
        <f>IFERROR(VLOOKUP(A102,tblStopa[],2),Stopa)</f>
        <v>4.2000000000000003E-2</v>
      </c>
      <c r="C102" s="23">
        <f t="shared" si="5"/>
        <v>1989.34</v>
      </c>
      <c r="D102" s="23">
        <f>SUMIFS(tblDod[Dod_kwota],tblDod[Dod_początek],"&lt;="&amp;A102,tblDod[Dod_koniec],"&gt;="&amp;A102)</f>
        <v>0</v>
      </c>
      <c r="E102" s="10">
        <f t="shared" si="6"/>
        <v>138.11000000000001</v>
      </c>
      <c r="F102" s="10">
        <f t="shared" si="7"/>
        <v>1851.23</v>
      </c>
      <c r="G102" s="10">
        <f t="shared" si="8"/>
        <v>38157.070000000065</v>
      </c>
    </row>
    <row r="103" spans="1:7">
      <c r="A103" s="21">
        <f>DATE(YEAR(Data_pożyczki),MONTH(Data_pożyczki)+ROW()-14,DAY(Data_pożyczki))+IFERROR(VLOOKUP(DATE(YEAR(Data_pożyczki),MONTH(Data_pożyczki)+ROW()-14,DAY(Data_pożyczki)),tblSpóźn[],2,FALSE),0)</f>
        <v>41866</v>
      </c>
      <c r="B103" s="22">
        <f>IFERROR(VLOOKUP(A103,tblStopa[],2),Stopa)</f>
        <v>4.2000000000000003E-2</v>
      </c>
      <c r="C103" s="23">
        <f t="shared" si="5"/>
        <v>1989.34</v>
      </c>
      <c r="D103" s="23">
        <f>SUMIFS(tblDod[Dod_kwota],tblDod[Dod_początek],"&lt;="&amp;A103,tblDod[Dod_koniec],"&gt;="&amp;A103)</f>
        <v>0</v>
      </c>
      <c r="E103" s="10">
        <f t="shared" si="6"/>
        <v>136.11000000000001</v>
      </c>
      <c r="F103" s="10">
        <f t="shared" si="7"/>
        <v>1853.23</v>
      </c>
      <c r="G103" s="10">
        <f t="shared" si="8"/>
        <v>36303.840000000062</v>
      </c>
    </row>
    <row r="104" spans="1:7">
      <c r="A104" s="21">
        <f>DATE(YEAR(Data_pożyczki),MONTH(Data_pożyczki)+ROW()-14,DAY(Data_pożyczki))+IFERROR(VLOOKUP(DATE(YEAR(Data_pożyczki),MONTH(Data_pożyczki)+ROW()-14,DAY(Data_pożyczki)),tblSpóźn[],2,FALSE),0)</f>
        <v>41897</v>
      </c>
      <c r="B104" s="22">
        <f>IFERROR(VLOOKUP(A104,tblStopa[],2),Stopa)</f>
        <v>4.2000000000000003E-2</v>
      </c>
      <c r="C104" s="23">
        <f t="shared" si="5"/>
        <v>1989.34</v>
      </c>
      <c r="D104" s="23">
        <f>SUMIFS(tblDod[Dod_kwota],tblDod[Dod_początek],"&lt;="&amp;A104,tblDod[Dod_koniec],"&gt;="&amp;A104)</f>
        <v>0</v>
      </c>
      <c r="E104" s="10">
        <f t="shared" si="6"/>
        <v>129.5</v>
      </c>
      <c r="F104" s="10">
        <f t="shared" si="7"/>
        <v>1859.84</v>
      </c>
      <c r="G104" s="10">
        <f t="shared" si="8"/>
        <v>34444.000000000065</v>
      </c>
    </row>
    <row r="105" spans="1:7">
      <c r="A105" s="21">
        <f>DATE(YEAR(Data_pożyczki),MONTH(Data_pożyczki)+ROW()-14,DAY(Data_pożyczki))+IFERROR(VLOOKUP(DATE(YEAR(Data_pożyczki),MONTH(Data_pożyczki)+ROW()-14,DAY(Data_pożyczki)),tblSpóźn[],2,FALSE),0)</f>
        <v>41927</v>
      </c>
      <c r="B105" s="22">
        <f>IFERROR(VLOOKUP(A105,tblStopa[],2),Stopa)</f>
        <v>4.2000000000000003E-2</v>
      </c>
      <c r="C105" s="23">
        <f t="shared" si="5"/>
        <v>1989.34</v>
      </c>
      <c r="D105" s="23">
        <f>SUMIFS(tblDod[Dod_kwota],tblDod[Dod_początek],"&lt;="&amp;A105,tblDod[Dod_koniec],"&gt;="&amp;A105)</f>
        <v>0</v>
      </c>
      <c r="E105" s="10">
        <f t="shared" si="6"/>
        <v>118.9</v>
      </c>
      <c r="F105" s="10">
        <f t="shared" si="7"/>
        <v>1870.4399999999998</v>
      </c>
      <c r="G105" s="10">
        <f t="shared" si="8"/>
        <v>32573.560000000067</v>
      </c>
    </row>
    <row r="106" spans="1:7">
      <c r="A106" s="21">
        <f>DATE(YEAR(Data_pożyczki),MONTH(Data_pożyczki)+ROW()-14,DAY(Data_pożyczki))+IFERROR(VLOOKUP(DATE(YEAR(Data_pożyczki),MONTH(Data_pożyczki)+ROW()-14,DAY(Data_pożyczki)),tblSpóźn[],2,FALSE),0)</f>
        <v>41958</v>
      </c>
      <c r="B106" s="22">
        <f>IFERROR(VLOOKUP(A106,tblStopa[],2),Stopa)</f>
        <v>4.2000000000000003E-2</v>
      </c>
      <c r="C106" s="23">
        <f t="shared" si="5"/>
        <v>1989.34</v>
      </c>
      <c r="D106" s="23">
        <f>SUMIFS(tblDod[Dod_kwota],tblDod[Dod_początek],"&lt;="&amp;A106,tblDod[Dod_koniec],"&gt;="&amp;A106)</f>
        <v>0</v>
      </c>
      <c r="E106" s="10">
        <f t="shared" si="6"/>
        <v>116.19</v>
      </c>
      <c r="F106" s="10">
        <f t="shared" si="7"/>
        <v>1873.1499999999999</v>
      </c>
      <c r="G106" s="10">
        <f t="shared" si="8"/>
        <v>30700.410000000065</v>
      </c>
    </row>
    <row r="107" spans="1:7">
      <c r="A107" s="21">
        <f>DATE(YEAR(Data_pożyczki),MONTH(Data_pożyczki)+ROW()-14,DAY(Data_pożyczki))+IFERROR(VLOOKUP(DATE(YEAR(Data_pożyczki),MONTH(Data_pożyczki)+ROW()-14,DAY(Data_pożyczki)),tblSpóźn[],2,FALSE),0)</f>
        <v>41988</v>
      </c>
      <c r="B107" s="22">
        <f>IFERROR(VLOOKUP(A107,tblStopa[],2),Stopa)</f>
        <v>4.2000000000000003E-2</v>
      </c>
      <c r="C107" s="23">
        <f t="shared" si="5"/>
        <v>1989.34</v>
      </c>
      <c r="D107" s="23">
        <f>SUMIFS(tblDod[Dod_kwota],tblDod[Dod_początek],"&lt;="&amp;A107,tblDod[Dod_koniec],"&gt;="&amp;A107)</f>
        <v>0</v>
      </c>
      <c r="E107" s="10">
        <f t="shared" si="6"/>
        <v>105.98</v>
      </c>
      <c r="F107" s="10">
        <f t="shared" si="7"/>
        <v>1883.36</v>
      </c>
      <c r="G107" s="10">
        <f t="shared" si="8"/>
        <v>28817.050000000065</v>
      </c>
    </row>
    <row r="108" spans="1:7">
      <c r="A108" s="21">
        <f>DATE(YEAR(Data_pożyczki),MONTH(Data_pożyczki)+ROW()-14,DAY(Data_pożyczki))+IFERROR(VLOOKUP(DATE(YEAR(Data_pożyczki),MONTH(Data_pożyczki)+ROW()-14,DAY(Data_pożyczki)),tblSpóźn[],2,FALSE),0)</f>
        <v>42019</v>
      </c>
      <c r="B108" s="22">
        <f>IFERROR(VLOOKUP(A108,tblStopa[],2),Stopa)</f>
        <v>4.2000000000000003E-2</v>
      </c>
      <c r="C108" s="23">
        <f t="shared" si="5"/>
        <v>1989.34</v>
      </c>
      <c r="D108" s="23">
        <f>SUMIFS(tblDod[Dod_kwota],tblDod[Dod_początek],"&lt;="&amp;A108,tblDod[Dod_koniec],"&gt;="&amp;A108)</f>
        <v>0</v>
      </c>
      <c r="E108" s="10">
        <f t="shared" si="6"/>
        <v>102.79</v>
      </c>
      <c r="F108" s="10">
        <f t="shared" si="7"/>
        <v>1886.55</v>
      </c>
      <c r="G108" s="10">
        <f t="shared" si="8"/>
        <v>26930.500000000065</v>
      </c>
    </row>
    <row r="109" spans="1:7">
      <c r="A109" s="21">
        <f>DATE(YEAR(Data_pożyczki),MONTH(Data_pożyczki)+ROW()-14,DAY(Data_pożyczki))+IFERROR(VLOOKUP(DATE(YEAR(Data_pożyczki),MONTH(Data_pożyczki)+ROW()-14,DAY(Data_pożyczki)),tblSpóźn[],2,FALSE),0)</f>
        <v>42050</v>
      </c>
      <c r="B109" s="22">
        <f>IFERROR(VLOOKUP(A109,tblStopa[],2),Stopa)</f>
        <v>4.2000000000000003E-2</v>
      </c>
      <c r="C109" s="23">
        <f t="shared" si="5"/>
        <v>1989.34</v>
      </c>
      <c r="D109" s="23">
        <f>SUMIFS(tblDod[Dod_kwota],tblDod[Dod_początek],"&lt;="&amp;A109,tblDod[Dod_koniec],"&gt;="&amp;A109)</f>
        <v>0</v>
      </c>
      <c r="E109" s="10">
        <f t="shared" si="6"/>
        <v>96.06</v>
      </c>
      <c r="F109" s="10">
        <f t="shared" si="7"/>
        <v>1893.28</v>
      </c>
      <c r="G109" s="10">
        <f t="shared" si="8"/>
        <v>25037.220000000067</v>
      </c>
    </row>
    <row r="110" spans="1:7">
      <c r="A110" s="21">
        <f>DATE(YEAR(Data_pożyczki),MONTH(Data_pożyczki)+ROW()-14,DAY(Data_pożyczki))+IFERROR(VLOOKUP(DATE(YEAR(Data_pożyczki),MONTH(Data_pożyczki)+ROW()-14,DAY(Data_pożyczki)),tblSpóźn[],2,FALSE),0)</f>
        <v>42078</v>
      </c>
      <c r="B110" s="22">
        <f>IFERROR(VLOOKUP(A110,tblStopa[],2),Stopa)</f>
        <v>4.2000000000000003E-2</v>
      </c>
      <c r="C110" s="23">
        <f t="shared" si="5"/>
        <v>1989.34</v>
      </c>
      <c r="D110" s="23">
        <f>SUMIFS(tblDod[Dod_kwota],tblDod[Dod_początek],"&lt;="&amp;A110,tblDod[Dod_koniec],"&gt;="&amp;A110)</f>
        <v>0</v>
      </c>
      <c r="E110" s="10">
        <f t="shared" si="6"/>
        <v>80.67</v>
      </c>
      <c r="F110" s="10">
        <f t="shared" si="7"/>
        <v>1908.6699999999998</v>
      </c>
      <c r="G110" s="10">
        <f t="shared" si="8"/>
        <v>23128.550000000068</v>
      </c>
    </row>
    <row r="111" spans="1:7">
      <c r="A111" s="21">
        <f>DATE(YEAR(Data_pożyczki),MONTH(Data_pożyczki)+ROW()-14,DAY(Data_pożyczki))+IFERROR(VLOOKUP(DATE(YEAR(Data_pożyczki),MONTH(Data_pożyczki)+ROW()-14,DAY(Data_pożyczki)),tblSpóźn[],2,FALSE),0)</f>
        <v>42109</v>
      </c>
      <c r="B111" s="22">
        <f>IFERROR(VLOOKUP(A111,tblStopa[],2),Stopa)</f>
        <v>4.2000000000000003E-2</v>
      </c>
      <c r="C111" s="23">
        <f t="shared" si="5"/>
        <v>1989.34</v>
      </c>
      <c r="D111" s="23">
        <f>SUMIFS(tblDod[Dod_kwota],tblDod[Dod_początek],"&lt;="&amp;A111,tblDod[Dod_koniec],"&gt;="&amp;A111)</f>
        <v>0</v>
      </c>
      <c r="E111" s="10">
        <f t="shared" si="6"/>
        <v>82.5</v>
      </c>
      <c r="F111" s="10">
        <f t="shared" si="7"/>
        <v>1906.84</v>
      </c>
      <c r="G111" s="10">
        <f t="shared" si="8"/>
        <v>21221.710000000068</v>
      </c>
    </row>
    <row r="112" spans="1:7">
      <c r="A112" s="21">
        <f>DATE(YEAR(Data_pożyczki),MONTH(Data_pożyczki)+ROW()-14,DAY(Data_pożyczki))+IFERROR(VLOOKUP(DATE(YEAR(Data_pożyczki),MONTH(Data_pożyczki)+ROW()-14,DAY(Data_pożyczki)),tblSpóźn[],2,FALSE),0)</f>
        <v>42139</v>
      </c>
      <c r="B112" s="22">
        <f>IFERROR(VLOOKUP(A112,tblStopa[],2),Stopa)</f>
        <v>4.2000000000000003E-2</v>
      </c>
      <c r="C112" s="23">
        <f t="shared" si="5"/>
        <v>1989.34</v>
      </c>
      <c r="D112" s="23">
        <f>SUMIFS(tblDod[Dod_kwota],tblDod[Dod_początek],"&lt;="&amp;A112,tblDod[Dod_koniec],"&gt;="&amp;A112)</f>
        <v>0</v>
      </c>
      <c r="E112" s="10">
        <f t="shared" si="6"/>
        <v>73.260000000000005</v>
      </c>
      <c r="F112" s="10">
        <f t="shared" si="7"/>
        <v>1916.08</v>
      </c>
      <c r="G112" s="10">
        <f t="shared" si="8"/>
        <v>19305.63000000007</v>
      </c>
    </row>
    <row r="113" spans="1:7">
      <c r="A113" s="21">
        <f>DATE(YEAR(Data_pożyczki),MONTH(Data_pożyczki)+ROW()-14,DAY(Data_pożyczki))+IFERROR(VLOOKUP(DATE(YEAR(Data_pożyczki),MONTH(Data_pożyczki)+ROW()-14,DAY(Data_pożyczki)),tblSpóźn[],2,FALSE),0)</f>
        <v>42170</v>
      </c>
      <c r="B113" s="22">
        <f>IFERROR(VLOOKUP(A113,tblStopa[],2),Stopa)</f>
        <v>4.2000000000000003E-2</v>
      </c>
      <c r="C113" s="23">
        <f t="shared" si="5"/>
        <v>1989.34</v>
      </c>
      <c r="D113" s="23">
        <f>SUMIFS(tblDod[Dod_kwota],tblDod[Dod_początek],"&lt;="&amp;A113,tblDod[Dod_koniec],"&gt;="&amp;A113)</f>
        <v>0</v>
      </c>
      <c r="E113" s="10">
        <f t="shared" si="6"/>
        <v>68.87</v>
      </c>
      <c r="F113" s="10">
        <f t="shared" si="7"/>
        <v>1920.4699999999998</v>
      </c>
      <c r="G113" s="10">
        <f t="shared" si="8"/>
        <v>17385.160000000069</v>
      </c>
    </row>
    <row r="114" spans="1:7">
      <c r="A114" s="21">
        <f>DATE(YEAR(Data_pożyczki),MONTH(Data_pożyczki)+ROW()-14,DAY(Data_pożyczki))+IFERROR(VLOOKUP(DATE(YEAR(Data_pożyczki),MONTH(Data_pożyczki)+ROW()-14,DAY(Data_pożyczki)),tblSpóźn[],2,FALSE),0)</f>
        <v>42200</v>
      </c>
      <c r="B114" s="22">
        <f>IFERROR(VLOOKUP(A114,tblStopa[],2),Stopa)</f>
        <v>4.2000000000000003E-2</v>
      </c>
      <c r="C114" s="23">
        <f t="shared" si="5"/>
        <v>1989.34</v>
      </c>
      <c r="D114" s="23">
        <f>SUMIFS(tblDod[Dod_kwota],tblDod[Dod_początek],"&lt;="&amp;A114,tblDod[Dod_koniec],"&gt;="&amp;A114)</f>
        <v>0</v>
      </c>
      <c r="E114" s="10">
        <f t="shared" si="6"/>
        <v>60.01</v>
      </c>
      <c r="F114" s="10">
        <f t="shared" si="7"/>
        <v>1929.33</v>
      </c>
      <c r="G114" s="10">
        <f t="shared" si="8"/>
        <v>15455.830000000069</v>
      </c>
    </row>
    <row r="115" spans="1:7">
      <c r="A115" s="21">
        <f>DATE(YEAR(Data_pożyczki),MONTH(Data_pożyczki)+ROW()-14,DAY(Data_pożyczki))+IFERROR(VLOOKUP(DATE(YEAR(Data_pożyczki),MONTH(Data_pożyczki)+ROW()-14,DAY(Data_pożyczki)),tblSpóźn[],2,FALSE),0)</f>
        <v>42231</v>
      </c>
      <c r="B115" s="22">
        <f>IFERROR(VLOOKUP(A115,tblStopa[],2),Stopa)</f>
        <v>4.2000000000000003E-2</v>
      </c>
      <c r="C115" s="23">
        <f t="shared" si="5"/>
        <v>1989.34</v>
      </c>
      <c r="D115" s="23">
        <f>SUMIFS(tblDod[Dod_kwota],tblDod[Dod_początek],"&lt;="&amp;A115,tblDod[Dod_koniec],"&gt;="&amp;A115)</f>
        <v>0</v>
      </c>
      <c r="E115" s="10">
        <f t="shared" si="6"/>
        <v>55.13</v>
      </c>
      <c r="F115" s="10">
        <f t="shared" si="7"/>
        <v>1934.2099999999998</v>
      </c>
      <c r="G115" s="10">
        <f t="shared" si="8"/>
        <v>13521.62000000007</v>
      </c>
    </row>
    <row r="116" spans="1:7">
      <c r="A116" s="21">
        <f>DATE(YEAR(Data_pożyczki),MONTH(Data_pożyczki)+ROW()-14,DAY(Data_pożyczki))+IFERROR(VLOOKUP(DATE(YEAR(Data_pożyczki),MONTH(Data_pożyczki)+ROW()-14,DAY(Data_pożyczki)),tblSpóźn[],2,FALSE),0)</f>
        <v>42262</v>
      </c>
      <c r="B116" s="22">
        <f>IFERROR(VLOOKUP(A116,tblStopa[],2),Stopa)</f>
        <v>4.2000000000000003E-2</v>
      </c>
      <c r="C116" s="23">
        <f t="shared" si="5"/>
        <v>1989.34</v>
      </c>
      <c r="D116" s="23">
        <f>SUMIFS(tblDod[Dod_kwota],tblDod[Dod_początek],"&lt;="&amp;A116,tblDod[Dod_koniec],"&gt;="&amp;A116)</f>
        <v>0</v>
      </c>
      <c r="E116" s="10">
        <f t="shared" si="6"/>
        <v>48.23</v>
      </c>
      <c r="F116" s="10">
        <f t="shared" si="7"/>
        <v>1941.11</v>
      </c>
      <c r="G116" s="10">
        <f t="shared" si="8"/>
        <v>11580.510000000069</v>
      </c>
    </row>
    <row r="117" spans="1:7">
      <c r="A117" s="21">
        <f>DATE(YEAR(Data_pożyczki),MONTH(Data_pożyczki)+ROW()-14,DAY(Data_pożyczki))+IFERROR(VLOOKUP(DATE(YEAR(Data_pożyczki),MONTH(Data_pożyczki)+ROW()-14,DAY(Data_pożyczki)),tblSpóźn[],2,FALSE),0)</f>
        <v>42292</v>
      </c>
      <c r="B117" s="22">
        <f>IFERROR(VLOOKUP(A117,tblStopa[],2),Stopa)</f>
        <v>4.2000000000000003E-2</v>
      </c>
      <c r="C117" s="23">
        <f t="shared" si="5"/>
        <v>1989.34</v>
      </c>
      <c r="D117" s="23">
        <f>SUMIFS(tblDod[Dod_kwota],tblDod[Dod_początek],"&lt;="&amp;A117,tblDod[Dod_koniec],"&gt;="&amp;A117)</f>
        <v>0</v>
      </c>
      <c r="E117" s="10">
        <f t="shared" si="6"/>
        <v>39.979999999999997</v>
      </c>
      <c r="F117" s="10">
        <f t="shared" si="7"/>
        <v>1949.36</v>
      </c>
      <c r="G117" s="10">
        <f t="shared" si="8"/>
        <v>9631.1500000000688</v>
      </c>
    </row>
    <row r="118" spans="1:7">
      <c r="A118" s="21">
        <f>DATE(YEAR(Data_pożyczki),MONTH(Data_pożyczki)+ROW()-14,DAY(Data_pożyczki))+IFERROR(VLOOKUP(DATE(YEAR(Data_pożyczki),MONTH(Data_pożyczki)+ROW()-14,DAY(Data_pożyczki)),tblSpóźn[],2,FALSE),0)</f>
        <v>42323</v>
      </c>
      <c r="B118" s="22">
        <f>IFERROR(VLOOKUP(A118,tblStopa[],2),Stopa)</f>
        <v>4.2000000000000003E-2</v>
      </c>
      <c r="C118" s="23">
        <f t="shared" si="5"/>
        <v>1989.34</v>
      </c>
      <c r="D118" s="23">
        <f>SUMIFS(tblDod[Dod_kwota],tblDod[Dod_początek],"&lt;="&amp;A118,tblDod[Dod_koniec],"&gt;="&amp;A118)</f>
        <v>0</v>
      </c>
      <c r="E118" s="10">
        <f t="shared" si="6"/>
        <v>34.36</v>
      </c>
      <c r="F118" s="10">
        <f t="shared" si="7"/>
        <v>1954.98</v>
      </c>
      <c r="G118" s="10">
        <f t="shared" si="8"/>
        <v>7676.1700000000692</v>
      </c>
    </row>
    <row r="119" spans="1:7">
      <c r="A119" s="21">
        <f>DATE(YEAR(Data_pożyczki),MONTH(Data_pożyczki)+ROW()-14,DAY(Data_pożyczki))+IFERROR(VLOOKUP(DATE(YEAR(Data_pożyczki),MONTH(Data_pożyczki)+ROW()-14,DAY(Data_pożyczki)),tblSpóźn[],2,FALSE),0)</f>
        <v>42353</v>
      </c>
      <c r="B119" s="22">
        <f>IFERROR(VLOOKUP(A119,tblStopa[],2),Stopa)</f>
        <v>4.2000000000000003E-2</v>
      </c>
      <c r="C119" s="23">
        <f t="shared" si="5"/>
        <v>1989.34</v>
      </c>
      <c r="D119" s="23">
        <f>SUMIFS(tblDod[Dod_kwota],tblDod[Dod_początek],"&lt;="&amp;A119,tblDod[Dod_koniec],"&gt;="&amp;A119)</f>
        <v>0</v>
      </c>
      <c r="E119" s="10">
        <f t="shared" si="6"/>
        <v>26.5</v>
      </c>
      <c r="F119" s="10">
        <f t="shared" si="7"/>
        <v>1962.84</v>
      </c>
      <c r="G119" s="10">
        <f t="shared" si="8"/>
        <v>5713.330000000069</v>
      </c>
    </row>
    <row r="120" spans="1:7">
      <c r="A120" s="21">
        <f>DATE(YEAR(Data_pożyczki),MONTH(Data_pożyczki)+ROW()-14,DAY(Data_pożyczki))+IFERROR(VLOOKUP(DATE(YEAR(Data_pożyczki),MONTH(Data_pożyczki)+ROW()-14,DAY(Data_pożyczki)),tblSpóźn[],2,FALSE),0)</f>
        <v>42384</v>
      </c>
      <c r="B120" s="22">
        <f>IFERROR(VLOOKUP(A120,tblStopa[],2),Stopa)</f>
        <v>4.2000000000000003E-2</v>
      </c>
      <c r="C120" s="23">
        <f t="shared" si="5"/>
        <v>1989.34</v>
      </c>
      <c r="D120" s="23">
        <f>SUMIFS(tblDod[Dod_kwota],tblDod[Dod_początek],"&lt;="&amp;A120,tblDod[Dod_koniec],"&gt;="&amp;A120)</f>
        <v>0</v>
      </c>
      <c r="E120" s="10">
        <f t="shared" si="6"/>
        <v>20.38</v>
      </c>
      <c r="F120" s="10">
        <f t="shared" si="7"/>
        <v>1968.9599999999998</v>
      </c>
      <c r="G120" s="10">
        <f t="shared" si="8"/>
        <v>3744.370000000069</v>
      </c>
    </row>
    <row r="121" spans="1:7">
      <c r="A121" s="21">
        <f>DATE(YEAR(Data_pożyczki),MONTH(Data_pożyczki)+ROW()-14,DAY(Data_pożyczki))+IFERROR(VLOOKUP(DATE(YEAR(Data_pożyczki),MONTH(Data_pożyczki)+ROW()-14,DAY(Data_pożyczki)),tblSpóźn[],2,FALSE),0)</f>
        <v>42415</v>
      </c>
      <c r="B121" s="22">
        <f>IFERROR(VLOOKUP(A121,tblStopa[],2),Stopa)</f>
        <v>4.2000000000000003E-2</v>
      </c>
      <c r="C121" s="23">
        <f t="shared" si="5"/>
        <v>1989.34</v>
      </c>
      <c r="D121" s="23">
        <f>SUMIFS(tblDod[Dod_kwota],tblDod[Dod_początek],"&lt;="&amp;A121,tblDod[Dod_koniec],"&gt;="&amp;A121)</f>
        <v>0</v>
      </c>
      <c r="E121" s="10">
        <f t="shared" si="6"/>
        <v>13.36</v>
      </c>
      <c r="F121" s="10">
        <f t="shared" si="7"/>
        <v>1975.98</v>
      </c>
      <c r="G121" s="10">
        <f t="shared" si="8"/>
        <v>1768.390000000069</v>
      </c>
    </row>
    <row r="122" spans="1:7">
      <c r="A122" s="21">
        <f>DATE(YEAR(Data_pożyczki),MONTH(Data_pożyczki)+ROW()-14,DAY(Data_pożyczki))+IFERROR(VLOOKUP(DATE(YEAR(Data_pożyczki),MONTH(Data_pożyczki)+ROW()-14,DAY(Data_pożyczki)),tblSpóźn[],2,FALSE),0)</f>
        <v>42444</v>
      </c>
      <c r="B122" s="22">
        <f>IFERROR(VLOOKUP(A122,tblStopa[],2),Stopa)</f>
        <v>4.2000000000000003E-2</v>
      </c>
      <c r="C122" s="23">
        <f t="shared" si="5"/>
        <v>1774.2900000000691</v>
      </c>
      <c r="D122" s="23">
        <f>SUMIFS(tblDod[Dod_kwota],tblDod[Dod_początek],"&lt;="&amp;A122,tblDod[Dod_koniec],"&gt;="&amp;A122)</f>
        <v>0</v>
      </c>
      <c r="E122" s="10">
        <f t="shared" si="6"/>
        <v>5.9</v>
      </c>
      <c r="F122" s="10">
        <f t="shared" si="7"/>
        <v>1768.390000000069</v>
      </c>
      <c r="G122" s="10">
        <f t="shared" si="8"/>
        <v>0</v>
      </c>
    </row>
    <row r="123" spans="1:7">
      <c r="A123" s="21">
        <f>DATE(YEAR(Data_pożyczki),MONTH(Data_pożyczki)+ROW()-14,DAY(Data_pożyczki))+IFERROR(VLOOKUP(DATE(YEAR(Data_pożyczki),MONTH(Data_pożyczki)+ROW()-14,DAY(Data_pożyczki)),tblSpóźn[],2,FALSE),0)</f>
        <v>42475</v>
      </c>
      <c r="B123" s="22">
        <f>IFERROR(VLOOKUP(A123,tblStopa[],2),Stopa)</f>
        <v>4.2000000000000003E-2</v>
      </c>
      <c r="C123" s="23">
        <f t="shared" si="5"/>
        <v>0</v>
      </c>
      <c r="D123" s="23">
        <f>SUMIFS(tblDod[Dod_kwota],tblDod[Dod_początek],"&lt;="&amp;A123,tblDod[Dod_koniec],"&gt;="&amp;A123)</f>
        <v>0</v>
      </c>
      <c r="E123" s="10">
        <f t="shared" si="6"/>
        <v>0</v>
      </c>
      <c r="F123" s="10">
        <f t="shared" si="7"/>
        <v>0</v>
      </c>
      <c r="G123" s="10">
        <f t="shared" si="8"/>
        <v>0</v>
      </c>
    </row>
    <row r="124" spans="1:7">
      <c r="A124" s="21">
        <f>DATE(YEAR(Data_pożyczki),MONTH(Data_pożyczki)+ROW()-14,DAY(Data_pożyczki))+IFERROR(VLOOKUP(DATE(YEAR(Data_pożyczki),MONTH(Data_pożyczki)+ROW()-14,DAY(Data_pożyczki)),tblSpóźn[],2,FALSE),0)</f>
        <v>42505</v>
      </c>
      <c r="B124" s="22">
        <f>IFERROR(VLOOKUP(A124,tblStopa[],2),Stopa)</f>
        <v>4.2000000000000003E-2</v>
      </c>
      <c r="C124" s="23">
        <f t="shared" si="5"/>
        <v>0</v>
      </c>
      <c r="D124" s="23">
        <f>SUMIFS(tblDod[Dod_kwota],tblDod[Dod_początek],"&lt;="&amp;A124,tblDod[Dod_koniec],"&gt;="&amp;A124)</f>
        <v>0</v>
      </c>
      <c r="E124" s="10">
        <f t="shared" si="6"/>
        <v>0</v>
      </c>
      <c r="F124" s="10">
        <f t="shared" si="7"/>
        <v>0</v>
      </c>
      <c r="G124" s="10">
        <f t="shared" si="8"/>
        <v>0</v>
      </c>
    </row>
    <row r="125" spans="1:7">
      <c r="A125" s="21">
        <f>DATE(YEAR(Data_pożyczki),MONTH(Data_pożyczki)+ROW()-14,DAY(Data_pożyczki))+IFERROR(VLOOKUP(DATE(YEAR(Data_pożyczki),MONTH(Data_pożyczki)+ROW()-14,DAY(Data_pożyczki)),tblSpóźn[],2,FALSE),0)</f>
        <v>42536</v>
      </c>
      <c r="B125" s="22">
        <f>IFERROR(VLOOKUP(A125,tblStopa[],2),Stopa)</f>
        <v>4.2000000000000003E-2</v>
      </c>
      <c r="C125" s="23">
        <f t="shared" si="5"/>
        <v>0</v>
      </c>
      <c r="D125" s="23">
        <f>SUMIFS(tblDod[Dod_kwota],tblDod[Dod_początek],"&lt;="&amp;A125,tblDod[Dod_koniec],"&gt;="&amp;A125)</f>
        <v>0</v>
      </c>
      <c r="E125" s="10">
        <f t="shared" si="6"/>
        <v>0</v>
      </c>
      <c r="F125" s="10">
        <f t="shared" si="7"/>
        <v>0</v>
      </c>
      <c r="G125" s="10">
        <f t="shared" si="8"/>
        <v>0</v>
      </c>
    </row>
    <row r="126" spans="1:7">
      <c r="A126" s="21">
        <f>DATE(YEAR(Data_pożyczki),MONTH(Data_pożyczki)+ROW()-14,DAY(Data_pożyczki))+IFERROR(VLOOKUP(DATE(YEAR(Data_pożyczki),MONTH(Data_pożyczki)+ROW()-14,DAY(Data_pożyczki)),tblSpóźn[],2,FALSE),0)</f>
        <v>42566</v>
      </c>
      <c r="B126" s="22">
        <f>IFERROR(VLOOKUP(A126,tblStopa[],2),Stopa)</f>
        <v>4.2000000000000003E-2</v>
      </c>
      <c r="C126" s="23">
        <f t="shared" si="5"/>
        <v>0</v>
      </c>
      <c r="D126" s="23">
        <f>SUMIFS(tblDod[Dod_kwota],tblDod[Dod_początek],"&lt;="&amp;A126,tblDod[Dod_koniec],"&gt;="&amp;A126)</f>
        <v>0</v>
      </c>
      <c r="E126" s="10">
        <f t="shared" si="6"/>
        <v>0</v>
      </c>
      <c r="F126" s="10">
        <f t="shared" si="7"/>
        <v>0</v>
      </c>
      <c r="G126" s="10">
        <f t="shared" si="8"/>
        <v>0</v>
      </c>
    </row>
    <row r="127" spans="1:7">
      <c r="A127" s="21">
        <f>DATE(YEAR(Data_pożyczki),MONTH(Data_pożyczki)+ROW()-14,DAY(Data_pożyczki))+IFERROR(VLOOKUP(DATE(YEAR(Data_pożyczki),MONTH(Data_pożyczki)+ROW()-14,DAY(Data_pożyczki)),tblSpóźn[],2,FALSE),0)</f>
        <v>42597</v>
      </c>
      <c r="B127" s="22">
        <f>IFERROR(VLOOKUP(A127,tblStopa[],2),Stopa)</f>
        <v>4.2000000000000003E-2</v>
      </c>
      <c r="C127" s="23">
        <f t="shared" si="5"/>
        <v>0</v>
      </c>
      <c r="D127" s="23">
        <f>SUMIFS(tblDod[Dod_kwota],tblDod[Dod_początek],"&lt;="&amp;A127,tblDod[Dod_koniec],"&gt;="&amp;A127)</f>
        <v>0</v>
      </c>
      <c r="E127" s="10">
        <f t="shared" si="6"/>
        <v>0</v>
      </c>
      <c r="F127" s="10">
        <f t="shared" si="7"/>
        <v>0</v>
      </c>
      <c r="G127" s="10">
        <f t="shared" si="8"/>
        <v>0</v>
      </c>
    </row>
    <row r="128" spans="1:7">
      <c r="A128" s="21">
        <f>DATE(YEAR(Data_pożyczki),MONTH(Data_pożyczki)+ROW()-14,DAY(Data_pożyczki))+IFERROR(VLOOKUP(DATE(YEAR(Data_pożyczki),MONTH(Data_pożyczki)+ROW()-14,DAY(Data_pożyczki)),tblSpóźn[],2,FALSE),0)</f>
        <v>42628</v>
      </c>
      <c r="B128" s="22">
        <f>IFERROR(VLOOKUP(A128,tblStopa[],2),Stopa)</f>
        <v>4.2000000000000003E-2</v>
      </c>
      <c r="C128" s="23">
        <f t="shared" si="5"/>
        <v>0</v>
      </c>
      <c r="D128" s="23">
        <f>SUMIFS(tblDod[Dod_kwota],tblDod[Dod_początek],"&lt;="&amp;A128,tblDod[Dod_koniec],"&gt;="&amp;A128)</f>
        <v>0</v>
      </c>
      <c r="E128" s="10">
        <f t="shared" si="6"/>
        <v>0</v>
      </c>
      <c r="F128" s="10">
        <f t="shared" si="7"/>
        <v>0</v>
      </c>
      <c r="G128" s="10">
        <f t="shared" si="8"/>
        <v>0</v>
      </c>
    </row>
    <row r="129" spans="1:7">
      <c r="A129" s="21">
        <f>DATE(YEAR(Data_pożyczki),MONTH(Data_pożyczki)+ROW()-14,DAY(Data_pożyczki))+IFERROR(VLOOKUP(DATE(YEAR(Data_pożyczki),MONTH(Data_pożyczki)+ROW()-14,DAY(Data_pożyczki)),tblSpóźn[],2,FALSE),0)</f>
        <v>42658</v>
      </c>
      <c r="B129" s="22">
        <f>IFERROR(VLOOKUP(A129,tblStopa[],2),Stopa)</f>
        <v>4.2000000000000003E-2</v>
      </c>
      <c r="C129" s="23">
        <f t="shared" si="5"/>
        <v>0</v>
      </c>
      <c r="D129" s="23">
        <f>SUMIFS(tblDod[Dod_kwota],tblDod[Dod_początek],"&lt;="&amp;A129,tblDod[Dod_koniec],"&gt;="&amp;A129)</f>
        <v>0</v>
      </c>
      <c r="E129" s="10">
        <f t="shared" si="6"/>
        <v>0</v>
      </c>
      <c r="F129" s="10">
        <f t="shared" si="7"/>
        <v>0</v>
      </c>
      <c r="G129" s="10">
        <f t="shared" si="8"/>
        <v>0</v>
      </c>
    </row>
    <row r="130" spans="1:7">
      <c r="A130" s="21">
        <f>DATE(YEAR(Data_pożyczki),MONTH(Data_pożyczki)+ROW()-14,DAY(Data_pożyczki))+IFERROR(VLOOKUP(DATE(YEAR(Data_pożyczki),MONTH(Data_pożyczki)+ROW()-14,DAY(Data_pożyczki)),tblSpóźn[],2,FALSE),0)</f>
        <v>42689</v>
      </c>
      <c r="B130" s="22">
        <f>IFERROR(VLOOKUP(A130,tblStopa[],2),Stopa)</f>
        <v>4.2000000000000003E-2</v>
      </c>
      <c r="C130" s="23">
        <f t="shared" si="5"/>
        <v>0</v>
      </c>
      <c r="D130" s="23">
        <f>SUMIFS(tblDod[Dod_kwota],tblDod[Dod_początek],"&lt;="&amp;A130,tblDod[Dod_koniec],"&gt;="&amp;A130)</f>
        <v>0</v>
      </c>
      <c r="E130" s="10">
        <f t="shared" si="6"/>
        <v>0</v>
      </c>
      <c r="F130" s="10">
        <f t="shared" si="7"/>
        <v>0</v>
      </c>
      <c r="G130" s="10">
        <f t="shared" si="8"/>
        <v>0</v>
      </c>
    </row>
    <row r="131" spans="1:7">
      <c r="A131" s="21">
        <f>DATE(YEAR(Data_pożyczki),MONTH(Data_pożyczki)+ROW()-14,DAY(Data_pożyczki))+IFERROR(VLOOKUP(DATE(YEAR(Data_pożyczki),MONTH(Data_pożyczki)+ROW()-14,DAY(Data_pożyczki)),tblSpóźn[],2,FALSE),0)</f>
        <v>42719</v>
      </c>
      <c r="B131" s="22">
        <f>IFERROR(VLOOKUP(A131,tblStopa[],2),Stopa)</f>
        <v>4.2000000000000003E-2</v>
      </c>
      <c r="C131" s="23">
        <f t="shared" si="5"/>
        <v>0</v>
      </c>
      <c r="D131" s="23">
        <f>SUMIFS(tblDod[Dod_kwota],tblDod[Dod_początek],"&lt;="&amp;A131,tblDod[Dod_koniec],"&gt;="&amp;A131)</f>
        <v>0</v>
      </c>
      <c r="E131" s="10">
        <f t="shared" si="6"/>
        <v>0</v>
      </c>
      <c r="F131" s="10">
        <f t="shared" si="7"/>
        <v>0</v>
      </c>
      <c r="G131" s="10">
        <f t="shared" si="8"/>
        <v>0</v>
      </c>
    </row>
    <row r="132" spans="1:7">
      <c r="A132" s="21">
        <f>DATE(YEAR(Data_pożyczki),MONTH(Data_pożyczki)+ROW()-14,DAY(Data_pożyczki))+IFERROR(VLOOKUP(DATE(YEAR(Data_pożyczki),MONTH(Data_pożyczki)+ROW()-14,DAY(Data_pożyczki)),tblSpóźn[],2,FALSE),0)</f>
        <v>42750</v>
      </c>
      <c r="B132" s="22">
        <f>IFERROR(VLOOKUP(A132,tblStopa[],2),Stopa)</f>
        <v>4.2000000000000003E-2</v>
      </c>
      <c r="C132" s="23">
        <f t="shared" si="5"/>
        <v>0</v>
      </c>
      <c r="D132" s="23">
        <f>SUMIFS(tblDod[Dod_kwota],tblDod[Dod_początek],"&lt;="&amp;A132,tblDod[Dod_koniec],"&gt;="&amp;A132)</f>
        <v>0</v>
      </c>
      <c r="E132" s="10">
        <f t="shared" si="6"/>
        <v>0</v>
      </c>
      <c r="F132" s="10">
        <f t="shared" si="7"/>
        <v>0</v>
      </c>
      <c r="G132" s="10">
        <f t="shared" si="8"/>
        <v>0</v>
      </c>
    </row>
    <row r="133" spans="1:7">
      <c r="A133" s="21">
        <f>DATE(YEAR(Data_pożyczki),MONTH(Data_pożyczki)+ROW()-14,DAY(Data_pożyczki))+IFERROR(VLOOKUP(DATE(YEAR(Data_pożyczki),MONTH(Data_pożyczki)+ROW()-14,DAY(Data_pożyczki)),tblSpóźn[],2,FALSE),0)</f>
        <v>42781</v>
      </c>
      <c r="B133" s="22">
        <f>IFERROR(VLOOKUP(A133,tblStopa[],2),Stopa)</f>
        <v>4.2000000000000003E-2</v>
      </c>
      <c r="C133" s="23">
        <f t="shared" si="5"/>
        <v>0</v>
      </c>
      <c r="D133" s="23">
        <f>SUMIFS(tblDod[Dod_kwota],tblDod[Dod_początek],"&lt;="&amp;A133,tblDod[Dod_koniec],"&gt;="&amp;A133)</f>
        <v>0</v>
      </c>
      <c r="E133" s="10">
        <f t="shared" si="6"/>
        <v>0</v>
      </c>
      <c r="F133" s="10">
        <f t="shared" si="7"/>
        <v>0</v>
      </c>
      <c r="G133" s="10">
        <f t="shared" si="8"/>
        <v>0</v>
      </c>
    </row>
    <row r="134" spans="1:7">
      <c r="A134" s="21">
        <f>DATE(YEAR(Data_pożyczki),MONTH(Data_pożyczki)+ROW()-14,DAY(Data_pożyczki))+IFERROR(VLOOKUP(DATE(YEAR(Data_pożyczki),MONTH(Data_pożyczki)+ROW()-14,DAY(Data_pożyczki)),tblSpóźn[],2,FALSE),0)</f>
        <v>42809</v>
      </c>
      <c r="B134" s="22">
        <f>IFERROR(VLOOKUP(A134,tblStopa[],2),Stopa)</f>
        <v>4.2000000000000003E-2</v>
      </c>
      <c r="C134" s="23">
        <f t="shared" si="5"/>
        <v>0</v>
      </c>
      <c r="D134" s="23">
        <f>SUMIFS(tblDod[Dod_kwota],tblDod[Dod_początek],"&lt;="&amp;A134,tblDod[Dod_koniec],"&gt;="&amp;A134)</f>
        <v>0</v>
      </c>
      <c r="E134" s="10">
        <f t="shared" si="6"/>
        <v>0</v>
      </c>
      <c r="F134" s="10">
        <f t="shared" si="7"/>
        <v>0</v>
      </c>
      <c r="G134" s="10">
        <f t="shared" si="8"/>
        <v>0</v>
      </c>
    </row>
    <row r="135" spans="1:7">
      <c r="A135" s="21">
        <f>DATE(YEAR(Data_pożyczki),MONTH(Data_pożyczki)+ROW()-14,DAY(Data_pożyczki))+IFERROR(VLOOKUP(DATE(YEAR(Data_pożyczki),MONTH(Data_pożyczki)+ROW()-14,DAY(Data_pożyczki)),tblSpóźn[],2,FALSE),0)</f>
        <v>42840</v>
      </c>
      <c r="B135" s="22">
        <f>IFERROR(VLOOKUP(A135,tblStopa[],2),Stopa)</f>
        <v>4.2000000000000003E-2</v>
      </c>
      <c r="C135" s="23">
        <f t="shared" si="5"/>
        <v>0</v>
      </c>
      <c r="D135" s="23">
        <f>SUMIFS(tblDod[Dod_kwota],tblDod[Dod_początek],"&lt;="&amp;A135,tblDod[Dod_koniec],"&gt;="&amp;A135)</f>
        <v>0</v>
      </c>
      <c r="E135" s="10">
        <f t="shared" si="6"/>
        <v>0</v>
      </c>
      <c r="F135" s="10">
        <f t="shared" si="7"/>
        <v>0</v>
      </c>
      <c r="G135" s="10">
        <f t="shared" si="8"/>
        <v>0</v>
      </c>
    </row>
    <row r="136" spans="1:7">
      <c r="A136" s="21">
        <f>DATE(YEAR(Data_pożyczki),MONTH(Data_pożyczki)+ROW()-14,DAY(Data_pożyczki))+IFERROR(VLOOKUP(DATE(YEAR(Data_pożyczki),MONTH(Data_pożyczki)+ROW()-14,DAY(Data_pożyczki)),tblSpóźn[],2,FALSE),0)</f>
        <v>42870</v>
      </c>
      <c r="B136" s="22">
        <f>IFERROR(VLOOKUP(A136,tblStopa[],2),Stopa)</f>
        <v>4.2000000000000003E-2</v>
      </c>
      <c r="C136" s="23">
        <f t="shared" si="5"/>
        <v>0</v>
      </c>
      <c r="D136" s="23">
        <f>SUMIFS(tblDod[Dod_kwota],tblDod[Dod_początek],"&lt;="&amp;A136,tblDod[Dod_koniec],"&gt;="&amp;A136)</f>
        <v>0</v>
      </c>
      <c r="E136" s="10">
        <f t="shared" si="6"/>
        <v>0</v>
      </c>
      <c r="F136" s="10">
        <f t="shared" si="7"/>
        <v>0</v>
      </c>
      <c r="G136" s="10">
        <f t="shared" si="8"/>
        <v>0</v>
      </c>
    </row>
    <row r="137" spans="1:7">
      <c r="A137" s="21">
        <f>DATE(YEAR(Data_pożyczki),MONTH(Data_pożyczki)+ROW()-14,DAY(Data_pożyczki))+IFERROR(VLOOKUP(DATE(YEAR(Data_pożyczki),MONTH(Data_pożyczki)+ROW()-14,DAY(Data_pożyczki)),tblSpóźn[],2,FALSE),0)</f>
        <v>42901</v>
      </c>
      <c r="B137" s="22">
        <f t="shared" ref="B137:B144" si="9">B136</f>
        <v>4.2000000000000003E-2</v>
      </c>
      <c r="C137" s="23">
        <f t="shared" si="5"/>
        <v>0</v>
      </c>
      <c r="D137" s="23">
        <f>SUMIFS(tblDod[Dod_kwota],tblDod[Dod_początek],"&lt;="&amp;A137,tblDod[Dod_koniec],"&gt;="&amp;A137)</f>
        <v>0</v>
      </c>
      <c r="E137" s="10">
        <f t="shared" si="6"/>
        <v>0</v>
      </c>
      <c r="F137" s="10">
        <f t="shared" si="7"/>
        <v>0</v>
      </c>
      <c r="G137" s="10">
        <f t="shared" si="8"/>
        <v>0</v>
      </c>
    </row>
    <row r="138" spans="1:7">
      <c r="A138" s="21">
        <f>DATE(YEAR(Data_pożyczki),MONTH(Data_pożyczki)+ROW()-14,DAY(Data_pożyczki))+IFERROR(VLOOKUP(DATE(YEAR(Data_pożyczki),MONTH(Data_pożyczki)+ROW()-14,DAY(Data_pożyczki)),tblSpóźn[],2,FALSE),0)</f>
        <v>42931</v>
      </c>
      <c r="B138" s="22">
        <f t="shared" si="9"/>
        <v>4.2000000000000003E-2</v>
      </c>
      <c r="C138" s="23">
        <f t="shared" si="5"/>
        <v>0</v>
      </c>
      <c r="D138" s="23">
        <f>SUMIFS(tblDod[Dod_kwota],tblDod[Dod_początek],"&lt;="&amp;A138,tblDod[Dod_koniec],"&gt;="&amp;A138)</f>
        <v>0</v>
      </c>
      <c r="E138" s="10">
        <f t="shared" si="6"/>
        <v>0</v>
      </c>
      <c r="F138" s="10">
        <f t="shared" si="7"/>
        <v>0</v>
      </c>
      <c r="G138" s="10">
        <f t="shared" si="8"/>
        <v>0</v>
      </c>
    </row>
    <row r="139" spans="1:7">
      <c r="A139" s="21">
        <f>DATE(YEAR(Data_pożyczki),MONTH(Data_pożyczki)+ROW()-14,DAY(Data_pożyczki))+IFERROR(VLOOKUP(DATE(YEAR(Data_pożyczki),MONTH(Data_pożyczki)+ROW()-14,DAY(Data_pożyczki)),tblSpóźn[],2,FALSE),0)</f>
        <v>42962</v>
      </c>
      <c r="B139" s="22">
        <f t="shared" si="9"/>
        <v>4.2000000000000003E-2</v>
      </c>
      <c r="C139" s="23">
        <f t="shared" si="5"/>
        <v>0</v>
      </c>
      <c r="D139" s="23">
        <f>SUMIFS(tblDod[Dod_kwota],tblDod[Dod_początek],"&lt;="&amp;A139,tblDod[Dod_koniec],"&gt;="&amp;A139)</f>
        <v>0</v>
      </c>
      <c r="E139" s="10">
        <f t="shared" si="6"/>
        <v>0</v>
      </c>
      <c r="F139" s="10">
        <f t="shared" si="7"/>
        <v>0</v>
      </c>
      <c r="G139" s="10">
        <f t="shared" si="8"/>
        <v>0</v>
      </c>
    </row>
    <row r="140" spans="1:7">
      <c r="A140" s="21">
        <f>DATE(YEAR(Data_pożyczki),MONTH(Data_pożyczki)+ROW()-14,DAY(Data_pożyczki))+IFERROR(VLOOKUP(DATE(YEAR(Data_pożyczki),MONTH(Data_pożyczki)+ROW()-14,DAY(Data_pożyczki)),tblSpóźn[],2,FALSE),0)</f>
        <v>42993</v>
      </c>
      <c r="B140" s="22">
        <f t="shared" si="9"/>
        <v>4.2000000000000003E-2</v>
      </c>
      <c r="C140" s="23">
        <f t="shared" si="5"/>
        <v>0</v>
      </c>
      <c r="D140" s="23">
        <f>SUMIFS(tblDod[Dod_kwota],tblDod[Dod_początek],"&lt;="&amp;A140,tblDod[Dod_koniec],"&gt;="&amp;A140)</f>
        <v>0</v>
      </c>
      <c r="E140" s="10">
        <f t="shared" si="6"/>
        <v>0</v>
      </c>
      <c r="F140" s="10">
        <f t="shared" si="7"/>
        <v>0</v>
      </c>
      <c r="G140" s="10">
        <f t="shared" si="8"/>
        <v>0</v>
      </c>
    </row>
    <row r="141" spans="1:7">
      <c r="A141" s="21">
        <f>DATE(YEAR(Data_pożyczki),MONTH(Data_pożyczki)+ROW()-14,DAY(Data_pożyczki))+IFERROR(VLOOKUP(DATE(YEAR(Data_pożyczki),MONTH(Data_pożyczki)+ROW()-14,DAY(Data_pożyczki)),tblSpóźn[],2,FALSE),0)</f>
        <v>43023</v>
      </c>
      <c r="B141" s="22">
        <f t="shared" si="9"/>
        <v>4.2000000000000003E-2</v>
      </c>
      <c r="C141" s="23">
        <f t="shared" si="5"/>
        <v>0</v>
      </c>
      <c r="D141" s="23">
        <f>SUMIFS(tblDod[Dod_kwota],tblDod[Dod_początek],"&lt;="&amp;A141,tblDod[Dod_koniec],"&gt;="&amp;A141)</f>
        <v>0</v>
      </c>
      <c r="E141" s="10">
        <f t="shared" si="6"/>
        <v>0</v>
      </c>
      <c r="F141" s="10">
        <f t="shared" si="7"/>
        <v>0</v>
      </c>
      <c r="G141" s="10">
        <f t="shared" si="8"/>
        <v>0</v>
      </c>
    </row>
    <row r="142" spans="1:7">
      <c r="A142" s="21">
        <f>DATE(YEAR(Data_pożyczki),MONTH(Data_pożyczki)+ROW()-14,DAY(Data_pożyczki))+IFERROR(VLOOKUP(DATE(YEAR(Data_pożyczki),MONTH(Data_pożyczki)+ROW()-14,DAY(Data_pożyczki)),tblSpóźn[],2,FALSE),0)</f>
        <v>43054</v>
      </c>
      <c r="B142" s="22">
        <f t="shared" si="9"/>
        <v>4.2000000000000003E-2</v>
      </c>
      <c r="C142" s="23">
        <f t="shared" si="5"/>
        <v>0</v>
      </c>
      <c r="D142" s="23">
        <f>SUMIFS(tblDod[Dod_kwota],tblDod[Dod_początek],"&lt;="&amp;A142,tblDod[Dod_koniec],"&gt;="&amp;A142)</f>
        <v>0</v>
      </c>
      <c r="E142" s="10">
        <f t="shared" si="6"/>
        <v>0</v>
      </c>
      <c r="F142" s="10">
        <f t="shared" si="7"/>
        <v>0</v>
      </c>
      <c r="G142" s="10">
        <f t="shared" si="8"/>
        <v>0</v>
      </c>
    </row>
    <row r="143" spans="1:7">
      <c r="A143" s="21">
        <f>DATE(YEAR(Data_pożyczki),MONTH(Data_pożyczki)+ROW()-14,DAY(Data_pożyczki))+IFERROR(VLOOKUP(DATE(YEAR(Data_pożyczki),MONTH(Data_pożyczki)+ROW()-14,DAY(Data_pożyczki)),tblSpóźn[],2,FALSE),0)</f>
        <v>43084</v>
      </c>
      <c r="B143" s="22">
        <f t="shared" si="9"/>
        <v>4.2000000000000003E-2</v>
      </c>
      <c r="C143" s="23">
        <f t="shared" ref="C143:C206" si="10">IF(G142+E143-Monthly_Payment-D143&lt;5,G142+E143-D143,Monthly_Payment)</f>
        <v>0</v>
      </c>
      <c r="D143" s="23">
        <f>SUMIFS(tblDod[Dod_kwota],tblDod[Dod_początek],"&lt;="&amp;A143,tblDod[Dod_koniec],"&gt;="&amp;A143)</f>
        <v>0</v>
      </c>
      <c r="E143" s="10">
        <f t="shared" si="6"/>
        <v>0</v>
      </c>
      <c r="F143" s="10">
        <f t="shared" si="7"/>
        <v>0</v>
      </c>
      <c r="G143" s="10">
        <f t="shared" si="8"/>
        <v>0</v>
      </c>
    </row>
    <row r="144" spans="1:7">
      <c r="A144" s="21">
        <f>DATE(YEAR(Data_pożyczki),MONTH(Data_pożyczki)+ROW()-14,DAY(Data_pożyczki))+IFERROR(VLOOKUP(DATE(YEAR(Data_pożyczki),MONTH(Data_pożyczki)+ROW()-14,DAY(Data_pożyczki)),tblSpóźn[],2,FALSE),0)</f>
        <v>43115</v>
      </c>
      <c r="B144" s="22">
        <f t="shared" si="9"/>
        <v>4.2000000000000003E-2</v>
      </c>
      <c r="C144" s="23">
        <f t="shared" si="10"/>
        <v>0</v>
      </c>
      <c r="D144" s="23">
        <f>SUMIFS(tblDod[Dod_kwota],tblDod[Dod_początek],"&lt;="&amp;A144,tblDod[Dod_koniec],"&gt;="&amp;A144)</f>
        <v>0</v>
      </c>
      <c r="E144" s="10">
        <f t="shared" ref="E144:E207" si="11">ROUND(G143*B144*(A144-A143)/365,2)</f>
        <v>0</v>
      </c>
      <c r="F144" s="10">
        <f t="shared" ref="F144:F207" si="12">C144+D144-E144</f>
        <v>0</v>
      </c>
      <c r="G144" s="10">
        <f t="shared" ref="G144:G207" si="13">G143-F144</f>
        <v>0</v>
      </c>
    </row>
    <row r="145" spans="1:7">
      <c r="A145" s="21">
        <f>DATE(YEAR(Data_pożyczki),MONTH(Data_pożyczki)+ROW()-14,DAY(Data_pożyczki))+IFERROR(VLOOKUP(DATE(YEAR(Data_pożyczki),MONTH(Data_pożyczki)+ROW()-14,DAY(Data_pożyczki)),tblSpóźn[],2,FALSE),0)</f>
        <v>43146</v>
      </c>
      <c r="B145" s="22">
        <f t="shared" ref="B145:B208" si="14">B144</f>
        <v>4.2000000000000003E-2</v>
      </c>
      <c r="C145" s="23">
        <f t="shared" si="10"/>
        <v>0</v>
      </c>
      <c r="D145" s="23">
        <f>SUMIFS(tblDod[Dod_kwota],tblDod[Dod_początek],"&lt;="&amp;A145,tblDod[Dod_koniec],"&gt;="&amp;A145)</f>
        <v>0</v>
      </c>
      <c r="E145" s="10">
        <f t="shared" si="11"/>
        <v>0</v>
      </c>
      <c r="F145" s="10">
        <f t="shared" si="12"/>
        <v>0</v>
      </c>
      <c r="G145" s="10">
        <f t="shared" si="13"/>
        <v>0</v>
      </c>
    </row>
    <row r="146" spans="1:7">
      <c r="A146" s="21">
        <f>DATE(YEAR(Data_pożyczki),MONTH(Data_pożyczki)+ROW()-14,DAY(Data_pożyczki))+IFERROR(VLOOKUP(DATE(YEAR(Data_pożyczki),MONTH(Data_pożyczki)+ROW()-14,DAY(Data_pożyczki)),tblSpóźn[],2,FALSE),0)</f>
        <v>43174</v>
      </c>
      <c r="B146" s="22">
        <f t="shared" si="14"/>
        <v>4.2000000000000003E-2</v>
      </c>
      <c r="C146" s="23">
        <f t="shared" si="10"/>
        <v>0</v>
      </c>
      <c r="D146" s="23">
        <f>SUMIFS(tblDod[Dod_kwota],tblDod[Dod_początek],"&lt;="&amp;A146,tblDod[Dod_koniec],"&gt;="&amp;A146)</f>
        <v>0</v>
      </c>
      <c r="E146" s="10">
        <f t="shared" si="11"/>
        <v>0</v>
      </c>
      <c r="F146" s="10">
        <f t="shared" si="12"/>
        <v>0</v>
      </c>
      <c r="G146" s="10">
        <f t="shared" si="13"/>
        <v>0</v>
      </c>
    </row>
    <row r="147" spans="1:7">
      <c r="A147" s="21">
        <f>DATE(YEAR(Data_pożyczki),MONTH(Data_pożyczki)+ROW()-14,DAY(Data_pożyczki))+IFERROR(VLOOKUP(DATE(YEAR(Data_pożyczki),MONTH(Data_pożyczki)+ROW()-14,DAY(Data_pożyczki)),tblSpóźn[],2,FALSE),0)</f>
        <v>43205</v>
      </c>
      <c r="B147" s="22">
        <f t="shared" si="14"/>
        <v>4.2000000000000003E-2</v>
      </c>
      <c r="C147" s="23">
        <f t="shared" si="10"/>
        <v>0</v>
      </c>
      <c r="D147" s="23">
        <f>SUMIFS(tblDod[Dod_kwota],tblDod[Dod_początek],"&lt;="&amp;A147,tblDod[Dod_koniec],"&gt;="&amp;A147)</f>
        <v>0</v>
      </c>
      <c r="E147" s="10">
        <f t="shared" si="11"/>
        <v>0</v>
      </c>
      <c r="F147" s="10">
        <f t="shared" si="12"/>
        <v>0</v>
      </c>
      <c r="G147" s="10">
        <f t="shared" si="13"/>
        <v>0</v>
      </c>
    </row>
    <row r="148" spans="1:7">
      <c r="A148" s="21">
        <f>DATE(YEAR(Data_pożyczki),MONTH(Data_pożyczki)+ROW()-14,DAY(Data_pożyczki))+IFERROR(VLOOKUP(DATE(YEAR(Data_pożyczki),MONTH(Data_pożyczki)+ROW()-14,DAY(Data_pożyczki)),tblSpóźn[],2,FALSE),0)</f>
        <v>43235</v>
      </c>
      <c r="B148" s="22">
        <f t="shared" si="14"/>
        <v>4.2000000000000003E-2</v>
      </c>
      <c r="C148" s="23">
        <f t="shared" si="10"/>
        <v>0</v>
      </c>
      <c r="D148" s="23">
        <f>SUMIFS(tblDod[Dod_kwota],tblDod[Dod_początek],"&lt;="&amp;A148,tblDod[Dod_koniec],"&gt;="&amp;A148)</f>
        <v>0</v>
      </c>
      <c r="E148" s="10">
        <f t="shared" si="11"/>
        <v>0</v>
      </c>
      <c r="F148" s="10">
        <f t="shared" si="12"/>
        <v>0</v>
      </c>
      <c r="G148" s="10">
        <f t="shared" si="13"/>
        <v>0</v>
      </c>
    </row>
    <row r="149" spans="1:7">
      <c r="A149" s="21">
        <f>DATE(YEAR(Data_pożyczki),MONTH(Data_pożyczki)+ROW()-14,DAY(Data_pożyczki))+IFERROR(VLOOKUP(DATE(YEAR(Data_pożyczki),MONTH(Data_pożyczki)+ROW()-14,DAY(Data_pożyczki)),tblSpóźn[],2,FALSE),0)</f>
        <v>43266</v>
      </c>
      <c r="B149" s="22">
        <f t="shared" si="14"/>
        <v>4.2000000000000003E-2</v>
      </c>
      <c r="C149" s="23">
        <f t="shared" si="10"/>
        <v>0</v>
      </c>
      <c r="D149" s="23">
        <f>SUMIFS(tblDod[Dod_kwota],tblDod[Dod_początek],"&lt;="&amp;A149,tblDod[Dod_koniec],"&gt;="&amp;A149)</f>
        <v>0</v>
      </c>
      <c r="E149" s="10">
        <f t="shared" si="11"/>
        <v>0</v>
      </c>
      <c r="F149" s="10">
        <f t="shared" si="12"/>
        <v>0</v>
      </c>
      <c r="G149" s="10">
        <f t="shared" si="13"/>
        <v>0</v>
      </c>
    </row>
    <row r="150" spans="1:7">
      <c r="A150" s="21">
        <f>DATE(YEAR(Data_pożyczki),MONTH(Data_pożyczki)+ROW()-14,DAY(Data_pożyczki))+IFERROR(VLOOKUP(DATE(YEAR(Data_pożyczki),MONTH(Data_pożyczki)+ROW()-14,DAY(Data_pożyczki)),tblSpóźn[],2,FALSE),0)</f>
        <v>43296</v>
      </c>
      <c r="B150" s="22">
        <f t="shared" si="14"/>
        <v>4.2000000000000003E-2</v>
      </c>
      <c r="C150" s="23">
        <f t="shared" si="10"/>
        <v>0</v>
      </c>
      <c r="D150" s="23">
        <f>SUMIFS(tblDod[Dod_kwota],tblDod[Dod_początek],"&lt;="&amp;A150,tblDod[Dod_koniec],"&gt;="&amp;A150)</f>
        <v>0</v>
      </c>
      <c r="E150" s="10">
        <f t="shared" si="11"/>
        <v>0</v>
      </c>
      <c r="F150" s="10">
        <f t="shared" si="12"/>
        <v>0</v>
      </c>
      <c r="G150" s="10">
        <f t="shared" si="13"/>
        <v>0</v>
      </c>
    </row>
    <row r="151" spans="1:7">
      <c r="A151" s="21">
        <f>DATE(YEAR(Data_pożyczki),MONTH(Data_pożyczki)+ROW()-14,DAY(Data_pożyczki))+IFERROR(VLOOKUP(DATE(YEAR(Data_pożyczki),MONTH(Data_pożyczki)+ROW()-14,DAY(Data_pożyczki)),tblSpóźn[],2,FALSE),0)</f>
        <v>43327</v>
      </c>
      <c r="B151" s="22">
        <f t="shared" si="14"/>
        <v>4.2000000000000003E-2</v>
      </c>
      <c r="C151" s="23">
        <f t="shared" si="10"/>
        <v>0</v>
      </c>
      <c r="D151" s="23">
        <f>SUMIFS(tblDod[Dod_kwota],tblDod[Dod_początek],"&lt;="&amp;A151,tblDod[Dod_koniec],"&gt;="&amp;A151)</f>
        <v>0</v>
      </c>
      <c r="E151" s="10">
        <f t="shared" si="11"/>
        <v>0</v>
      </c>
      <c r="F151" s="10">
        <f t="shared" si="12"/>
        <v>0</v>
      </c>
      <c r="G151" s="10">
        <f t="shared" si="13"/>
        <v>0</v>
      </c>
    </row>
    <row r="152" spans="1:7">
      <c r="A152" s="21">
        <f>DATE(YEAR(Data_pożyczki),MONTH(Data_pożyczki)+ROW()-14,DAY(Data_pożyczki))+IFERROR(VLOOKUP(DATE(YEAR(Data_pożyczki),MONTH(Data_pożyczki)+ROW()-14,DAY(Data_pożyczki)),tblSpóźn[],2,FALSE),0)</f>
        <v>43358</v>
      </c>
      <c r="B152" s="22">
        <f t="shared" si="14"/>
        <v>4.2000000000000003E-2</v>
      </c>
      <c r="C152" s="23">
        <f t="shared" si="10"/>
        <v>0</v>
      </c>
      <c r="D152" s="23">
        <f>SUMIFS(tblDod[Dod_kwota],tblDod[Dod_początek],"&lt;="&amp;A152,tblDod[Dod_koniec],"&gt;="&amp;A152)</f>
        <v>0</v>
      </c>
      <c r="E152" s="10">
        <f t="shared" si="11"/>
        <v>0</v>
      </c>
      <c r="F152" s="10">
        <f t="shared" si="12"/>
        <v>0</v>
      </c>
      <c r="G152" s="10">
        <f t="shared" si="13"/>
        <v>0</v>
      </c>
    </row>
    <row r="153" spans="1:7">
      <c r="A153" s="21">
        <f>DATE(YEAR(Data_pożyczki),MONTH(Data_pożyczki)+ROW()-14,DAY(Data_pożyczki))+IFERROR(VLOOKUP(DATE(YEAR(Data_pożyczki),MONTH(Data_pożyczki)+ROW()-14,DAY(Data_pożyczki)),tblSpóźn[],2,FALSE),0)</f>
        <v>43388</v>
      </c>
      <c r="B153" s="22">
        <f t="shared" si="14"/>
        <v>4.2000000000000003E-2</v>
      </c>
      <c r="C153" s="23">
        <f t="shared" si="10"/>
        <v>0</v>
      </c>
      <c r="D153" s="23">
        <f>SUMIFS(tblDod[Dod_kwota],tblDod[Dod_początek],"&lt;="&amp;A153,tblDod[Dod_koniec],"&gt;="&amp;A153)</f>
        <v>0</v>
      </c>
      <c r="E153" s="10">
        <f t="shared" si="11"/>
        <v>0</v>
      </c>
      <c r="F153" s="10">
        <f t="shared" si="12"/>
        <v>0</v>
      </c>
      <c r="G153" s="10">
        <f t="shared" si="13"/>
        <v>0</v>
      </c>
    </row>
    <row r="154" spans="1:7">
      <c r="A154" s="21">
        <f>DATE(YEAR(Data_pożyczki),MONTH(Data_pożyczki)+ROW()-14,DAY(Data_pożyczki))+IFERROR(VLOOKUP(DATE(YEAR(Data_pożyczki),MONTH(Data_pożyczki)+ROW()-14,DAY(Data_pożyczki)),tblSpóźn[],2,FALSE),0)</f>
        <v>43419</v>
      </c>
      <c r="B154" s="22">
        <f t="shared" si="14"/>
        <v>4.2000000000000003E-2</v>
      </c>
      <c r="C154" s="23">
        <f t="shared" si="10"/>
        <v>0</v>
      </c>
      <c r="D154" s="23">
        <f>SUMIFS(tblDod[Dod_kwota],tblDod[Dod_początek],"&lt;="&amp;A154,tblDod[Dod_koniec],"&gt;="&amp;A154)</f>
        <v>0</v>
      </c>
      <c r="E154" s="10">
        <f t="shared" si="11"/>
        <v>0</v>
      </c>
      <c r="F154" s="10">
        <f t="shared" si="12"/>
        <v>0</v>
      </c>
      <c r="G154" s="10">
        <f t="shared" si="13"/>
        <v>0</v>
      </c>
    </row>
    <row r="155" spans="1:7">
      <c r="A155" s="21">
        <f>DATE(YEAR(Data_pożyczki),MONTH(Data_pożyczki)+ROW()-14,DAY(Data_pożyczki))+IFERROR(VLOOKUP(DATE(YEAR(Data_pożyczki),MONTH(Data_pożyczki)+ROW()-14,DAY(Data_pożyczki)),tblSpóźn[],2,FALSE),0)</f>
        <v>43449</v>
      </c>
      <c r="B155" s="22">
        <f t="shared" si="14"/>
        <v>4.2000000000000003E-2</v>
      </c>
      <c r="C155" s="23">
        <f t="shared" si="10"/>
        <v>0</v>
      </c>
      <c r="D155" s="23">
        <f>SUMIFS(tblDod[Dod_kwota],tblDod[Dod_początek],"&lt;="&amp;A155,tblDod[Dod_koniec],"&gt;="&amp;A155)</f>
        <v>0</v>
      </c>
      <c r="E155" s="10">
        <f t="shared" si="11"/>
        <v>0</v>
      </c>
      <c r="F155" s="10">
        <f t="shared" si="12"/>
        <v>0</v>
      </c>
      <c r="G155" s="10">
        <f t="shared" si="13"/>
        <v>0</v>
      </c>
    </row>
    <row r="156" spans="1:7">
      <c r="A156" s="21">
        <f>DATE(YEAR(Data_pożyczki),MONTH(Data_pożyczki)+ROW()-14,DAY(Data_pożyczki))+IFERROR(VLOOKUP(DATE(YEAR(Data_pożyczki),MONTH(Data_pożyczki)+ROW()-14,DAY(Data_pożyczki)),tblSpóźn[],2,FALSE),0)</f>
        <v>43480</v>
      </c>
      <c r="B156" s="22">
        <f t="shared" si="14"/>
        <v>4.2000000000000003E-2</v>
      </c>
      <c r="C156" s="23">
        <f t="shared" si="10"/>
        <v>0</v>
      </c>
      <c r="D156" s="23">
        <f>SUMIFS(tblDod[Dod_kwota],tblDod[Dod_początek],"&lt;="&amp;A156,tblDod[Dod_koniec],"&gt;="&amp;A156)</f>
        <v>0</v>
      </c>
      <c r="E156" s="10">
        <f t="shared" si="11"/>
        <v>0</v>
      </c>
      <c r="F156" s="10">
        <f t="shared" si="12"/>
        <v>0</v>
      </c>
      <c r="G156" s="10">
        <f t="shared" si="13"/>
        <v>0</v>
      </c>
    </row>
    <row r="157" spans="1:7">
      <c r="A157" s="21">
        <f>DATE(YEAR(Data_pożyczki),MONTH(Data_pożyczki)+ROW()-14,DAY(Data_pożyczki))+IFERROR(VLOOKUP(DATE(YEAR(Data_pożyczki),MONTH(Data_pożyczki)+ROW()-14,DAY(Data_pożyczki)),tblSpóźn[],2,FALSE),0)</f>
        <v>43511</v>
      </c>
      <c r="B157" s="22">
        <f t="shared" si="14"/>
        <v>4.2000000000000003E-2</v>
      </c>
      <c r="C157" s="23">
        <f t="shared" si="10"/>
        <v>0</v>
      </c>
      <c r="D157" s="23">
        <f>SUMIFS(tblDod[Dod_kwota],tblDod[Dod_początek],"&lt;="&amp;A157,tblDod[Dod_koniec],"&gt;="&amp;A157)</f>
        <v>0</v>
      </c>
      <c r="E157" s="10">
        <f t="shared" si="11"/>
        <v>0</v>
      </c>
      <c r="F157" s="10">
        <f t="shared" si="12"/>
        <v>0</v>
      </c>
      <c r="G157" s="10">
        <f t="shared" si="13"/>
        <v>0</v>
      </c>
    </row>
    <row r="158" spans="1:7">
      <c r="A158" s="21">
        <f>DATE(YEAR(Data_pożyczki),MONTH(Data_pożyczki)+ROW()-14,DAY(Data_pożyczki))+IFERROR(VLOOKUP(DATE(YEAR(Data_pożyczki),MONTH(Data_pożyczki)+ROW()-14,DAY(Data_pożyczki)),tblSpóźn[],2,FALSE),0)</f>
        <v>43539</v>
      </c>
      <c r="B158" s="22">
        <f t="shared" si="14"/>
        <v>4.2000000000000003E-2</v>
      </c>
      <c r="C158" s="23">
        <f t="shared" si="10"/>
        <v>0</v>
      </c>
      <c r="D158" s="23">
        <f>SUMIFS(tblDod[Dod_kwota],tblDod[Dod_początek],"&lt;="&amp;A158,tblDod[Dod_koniec],"&gt;="&amp;A158)</f>
        <v>0</v>
      </c>
      <c r="E158" s="10">
        <f t="shared" si="11"/>
        <v>0</v>
      </c>
      <c r="F158" s="10">
        <f t="shared" si="12"/>
        <v>0</v>
      </c>
      <c r="G158" s="10">
        <f t="shared" si="13"/>
        <v>0</v>
      </c>
    </row>
    <row r="159" spans="1:7">
      <c r="A159" s="21">
        <f>DATE(YEAR(Data_pożyczki),MONTH(Data_pożyczki)+ROW()-14,DAY(Data_pożyczki))+IFERROR(VLOOKUP(DATE(YEAR(Data_pożyczki),MONTH(Data_pożyczki)+ROW()-14,DAY(Data_pożyczki)),tblSpóźn[],2,FALSE),0)</f>
        <v>43570</v>
      </c>
      <c r="B159" s="22">
        <f t="shared" si="14"/>
        <v>4.2000000000000003E-2</v>
      </c>
      <c r="C159" s="23">
        <f t="shared" si="10"/>
        <v>0</v>
      </c>
      <c r="D159" s="23">
        <f>SUMIFS(tblDod[Dod_kwota],tblDod[Dod_początek],"&lt;="&amp;A159,tblDod[Dod_koniec],"&gt;="&amp;A159)</f>
        <v>0</v>
      </c>
      <c r="E159" s="10">
        <f t="shared" si="11"/>
        <v>0</v>
      </c>
      <c r="F159" s="10">
        <f t="shared" si="12"/>
        <v>0</v>
      </c>
      <c r="G159" s="10">
        <f t="shared" si="13"/>
        <v>0</v>
      </c>
    </row>
    <row r="160" spans="1:7">
      <c r="A160" s="21">
        <f>DATE(YEAR(Data_pożyczki),MONTH(Data_pożyczki)+ROW()-14,DAY(Data_pożyczki))+IFERROR(VLOOKUP(DATE(YEAR(Data_pożyczki),MONTH(Data_pożyczki)+ROW()-14,DAY(Data_pożyczki)),tblSpóźn[],2,FALSE),0)</f>
        <v>43600</v>
      </c>
      <c r="B160" s="22">
        <f t="shared" si="14"/>
        <v>4.2000000000000003E-2</v>
      </c>
      <c r="C160" s="23">
        <f t="shared" si="10"/>
        <v>0</v>
      </c>
      <c r="D160" s="23">
        <f>SUMIFS(tblDod[Dod_kwota],tblDod[Dod_początek],"&lt;="&amp;A160,tblDod[Dod_koniec],"&gt;="&amp;A160)</f>
        <v>0</v>
      </c>
      <c r="E160" s="10">
        <f t="shared" si="11"/>
        <v>0</v>
      </c>
      <c r="F160" s="10">
        <f t="shared" si="12"/>
        <v>0</v>
      </c>
      <c r="G160" s="10">
        <f t="shared" si="13"/>
        <v>0</v>
      </c>
    </row>
    <row r="161" spans="1:7">
      <c r="A161" s="21">
        <f>DATE(YEAR(Data_pożyczki),MONTH(Data_pożyczki)+ROW()-14,DAY(Data_pożyczki))+IFERROR(VLOOKUP(DATE(YEAR(Data_pożyczki),MONTH(Data_pożyczki)+ROW()-14,DAY(Data_pożyczki)),tblSpóźn[],2,FALSE),0)</f>
        <v>43631</v>
      </c>
      <c r="B161" s="22">
        <f t="shared" si="14"/>
        <v>4.2000000000000003E-2</v>
      </c>
      <c r="C161" s="23">
        <f t="shared" si="10"/>
        <v>0</v>
      </c>
      <c r="D161" s="23">
        <f>SUMIFS(tblDod[Dod_kwota],tblDod[Dod_początek],"&lt;="&amp;A161,tblDod[Dod_koniec],"&gt;="&amp;A161)</f>
        <v>0</v>
      </c>
      <c r="E161" s="10">
        <f t="shared" si="11"/>
        <v>0</v>
      </c>
      <c r="F161" s="10">
        <f t="shared" si="12"/>
        <v>0</v>
      </c>
      <c r="G161" s="10">
        <f t="shared" si="13"/>
        <v>0</v>
      </c>
    </row>
    <row r="162" spans="1:7">
      <c r="A162" s="21">
        <f>DATE(YEAR(Data_pożyczki),MONTH(Data_pożyczki)+ROW()-14,DAY(Data_pożyczki))+IFERROR(VLOOKUP(DATE(YEAR(Data_pożyczki),MONTH(Data_pożyczki)+ROW()-14,DAY(Data_pożyczki)),tblSpóźn[],2,FALSE),0)</f>
        <v>43661</v>
      </c>
      <c r="B162" s="22">
        <f t="shared" si="14"/>
        <v>4.2000000000000003E-2</v>
      </c>
      <c r="C162" s="23">
        <f t="shared" si="10"/>
        <v>0</v>
      </c>
      <c r="D162" s="23">
        <f>SUMIFS(tblDod[Dod_kwota],tblDod[Dod_początek],"&lt;="&amp;A162,tblDod[Dod_koniec],"&gt;="&amp;A162)</f>
        <v>0</v>
      </c>
      <c r="E162" s="10">
        <f t="shared" si="11"/>
        <v>0</v>
      </c>
      <c r="F162" s="10">
        <f t="shared" si="12"/>
        <v>0</v>
      </c>
      <c r="G162" s="10">
        <f t="shared" si="13"/>
        <v>0</v>
      </c>
    </row>
    <row r="163" spans="1:7">
      <c r="A163" s="21">
        <f>DATE(YEAR(Data_pożyczki),MONTH(Data_pożyczki)+ROW()-14,DAY(Data_pożyczki))+IFERROR(VLOOKUP(DATE(YEAR(Data_pożyczki),MONTH(Data_pożyczki)+ROW()-14,DAY(Data_pożyczki)),tblSpóźn[],2,FALSE),0)</f>
        <v>43692</v>
      </c>
      <c r="B163" s="22">
        <f t="shared" si="14"/>
        <v>4.2000000000000003E-2</v>
      </c>
      <c r="C163" s="23">
        <f t="shared" si="10"/>
        <v>0</v>
      </c>
      <c r="D163" s="23">
        <f>SUMIFS(tblDod[Dod_kwota],tblDod[Dod_początek],"&lt;="&amp;A163,tblDod[Dod_koniec],"&gt;="&amp;A163)</f>
        <v>0</v>
      </c>
      <c r="E163" s="10">
        <f t="shared" si="11"/>
        <v>0</v>
      </c>
      <c r="F163" s="10">
        <f t="shared" si="12"/>
        <v>0</v>
      </c>
      <c r="G163" s="10">
        <f t="shared" si="13"/>
        <v>0</v>
      </c>
    </row>
    <row r="164" spans="1:7">
      <c r="A164" s="21">
        <f>DATE(YEAR(Data_pożyczki),MONTH(Data_pożyczki)+ROW()-14,DAY(Data_pożyczki))+IFERROR(VLOOKUP(DATE(YEAR(Data_pożyczki),MONTH(Data_pożyczki)+ROW()-14,DAY(Data_pożyczki)),tblSpóźn[],2,FALSE),0)</f>
        <v>43723</v>
      </c>
      <c r="B164" s="22">
        <f t="shared" si="14"/>
        <v>4.2000000000000003E-2</v>
      </c>
      <c r="C164" s="23">
        <f t="shared" si="10"/>
        <v>0</v>
      </c>
      <c r="D164" s="23">
        <f>SUMIFS(tblDod[Dod_kwota],tblDod[Dod_początek],"&lt;="&amp;A164,tblDod[Dod_koniec],"&gt;="&amp;A164)</f>
        <v>0</v>
      </c>
      <c r="E164" s="10">
        <f t="shared" si="11"/>
        <v>0</v>
      </c>
      <c r="F164" s="10">
        <f t="shared" si="12"/>
        <v>0</v>
      </c>
      <c r="G164" s="10">
        <f t="shared" si="13"/>
        <v>0</v>
      </c>
    </row>
    <row r="165" spans="1:7">
      <c r="A165" s="21">
        <f>DATE(YEAR(Data_pożyczki),MONTH(Data_pożyczki)+ROW()-14,DAY(Data_pożyczki))+IFERROR(VLOOKUP(DATE(YEAR(Data_pożyczki),MONTH(Data_pożyczki)+ROW()-14,DAY(Data_pożyczki)),tblSpóźn[],2,FALSE),0)</f>
        <v>43753</v>
      </c>
      <c r="B165" s="22">
        <f t="shared" si="14"/>
        <v>4.2000000000000003E-2</v>
      </c>
      <c r="C165" s="23">
        <f t="shared" si="10"/>
        <v>0</v>
      </c>
      <c r="D165" s="23">
        <f>SUMIFS(tblDod[Dod_kwota],tblDod[Dod_początek],"&lt;="&amp;A165,tblDod[Dod_koniec],"&gt;="&amp;A165)</f>
        <v>0</v>
      </c>
      <c r="E165" s="10">
        <f t="shared" si="11"/>
        <v>0</v>
      </c>
      <c r="F165" s="10">
        <f t="shared" si="12"/>
        <v>0</v>
      </c>
      <c r="G165" s="10">
        <f t="shared" si="13"/>
        <v>0</v>
      </c>
    </row>
    <row r="166" spans="1:7">
      <c r="A166" s="21">
        <f>DATE(YEAR(Data_pożyczki),MONTH(Data_pożyczki)+ROW()-14,DAY(Data_pożyczki))+IFERROR(VLOOKUP(DATE(YEAR(Data_pożyczki),MONTH(Data_pożyczki)+ROW()-14,DAY(Data_pożyczki)),tblSpóźn[],2,FALSE),0)</f>
        <v>43784</v>
      </c>
      <c r="B166" s="22">
        <f t="shared" si="14"/>
        <v>4.2000000000000003E-2</v>
      </c>
      <c r="C166" s="23">
        <f t="shared" si="10"/>
        <v>0</v>
      </c>
      <c r="D166" s="23">
        <f>SUMIFS(tblDod[Dod_kwota],tblDod[Dod_początek],"&lt;="&amp;A166,tblDod[Dod_koniec],"&gt;="&amp;A166)</f>
        <v>0</v>
      </c>
      <c r="E166" s="10">
        <f t="shared" si="11"/>
        <v>0</v>
      </c>
      <c r="F166" s="10">
        <f t="shared" si="12"/>
        <v>0</v>
      </c>
      <c r="G166" s="10">
        <f t="shared" si="13"/>
        <v>0</v>
      </c>
    </row>
    <row r="167" spans="1:7">
      <c r="A167" s="21">
        <f>DATE(YEAR(Data_pożyczki),MONTH(Data_pożyczki)+ROW()-14,DAY(Data_pożyczki))+IFERROR(VLOOKUP(DATE(YEAR(Data_pożyczki),MONTH(Data_pożyczki)+ROW()-14,DAY(Data_pożyczki)),tblSpóźn[],2,FALSE),0)</f>
        <v>43814</v>
      </c>
      <c r="B167" s="22">
        <f t="shared" si="14"/>
        <v>4.2000000000000003E-2</v>
      </c>
      <c r="C167" s="23">
        <f t="shared" si="10"/>
        <v>0</v>
      </c>
      <c r="D167" s="23">
        <f>SUMIFS(tblDod[Dod_kwota],tblDod[Dod_początek],"&lt;="&amp;A167,tblDod[Dod_koniec],"&gt;="&amp;A167)</f>
        <v>0</v>
      </c>
      <c r="E167" s="10">
        <f t="shared" si="11"/>
        <v>0</v>
      </c>
      <c r="F167" s="10">
        <f t="shared" si="12"/>
        <v>0</v>
      </c>
      <c r="G167" s="10">
        <f t="shared" si="13"/>
        <v>0</v>
      </c>
    </row>
    <row r="168" spans="1:7">
      <c r="A168" s="21">
        <f>DATE(YEAR(Data_pożyczki),MONTH(Data_pożyczki)+ROW()-14,DAY(Data_pożyczki))+IFERROR(VLOOKUP(DATE(YEAR(Data_pożyczki),MONTH(Data_pożyczki)+ROW()-14,DAY(Data_pożyczki)),tblSpóźn[],2,FALSE),0)</f>
        <v>43845</v>
      </c>
      <c r="B168" s="22">
        <f t="shared" si="14"/>
        <v>4.2000000000000003E-2</v>
      </c>
      <c r="C168" s="23">
        <f t="shared" si="10"/>
        <v>0</v>
      </c>
      <c r="D168" s="23">
        <f>SUMIFS(tblDod[Dod_kwota],tblDod[Dod_początek],"&lt;="&amp;A168,tblDod[Dod_koniec],"&gt;="&amp;A168)</f>
        <v>0</v>
      </c>
      <c r="E168" s="10">
        <f t="shared" si="11"/>
        <v>0</v>
      </c>
      <c r="F168" s="10">
        <f t="shared" si="12"/>
        <v>0</v>
      </c>
      <c r="G168" s="10">
        <f t="shared" si="13"/>
        <v>0</v>
      </c>
    </row>
    <row r="169" spans="1:7">
      <c r="A169" s="21">
        <f>DATE(YEAR(Data_pożyczki),MONTH(Data_pożyczki)+ROW()-14,DAY(Data_pożyczki))+IFERROR(VLOOKUP(DATE(YEAR(Data_pożyczki),MONTH(Data_pożyczki)+ROW()-14,DAY(Data_pożyczki)),tblSpóźn[],2,FALSE),0)</f>
        <v>43876</v>
      </c>
      <c r="B169" s="22">
        <f t="shared" si="14"/>
        <v>4.2000000000000003E-2</v>
      </c>
      <c r="C169" s="23">
        <f t="shared" si="10"/>
        <v>0</v>
      </c>
      <c r="D169" s="23">
        <f>SUMIFS(tblDod[Dod_kwota],tblDod[Dod_początek],"&lt;="&amp;A169,tblDod[Dod_koniec],"&gt;="&amp;A169)</f>
        <v>0</v>
      </c>
      <c r="E169" s="10">
        <f t="shared" si="11"/>
        <v>0</v>
      </c>
      <c r="F169" s="10">
        <f t="shared" si="12"/>
        <v>0</v>
      </c>
      <c r="G169" s="10">
        <f t="shared" si="13"/>
        <v>0</v>
      </c>
    </row>
    <row r="170" spans="1:7">
      <c r="A170" s="21">
        <f>DATE(YEAR(Data_pożyczki),MONTH(Data_pożyczki)+ROW()-14,DAY(Data_pożyczki))+IFERROR(VLOOKUP(DATE(YEAR(Data_pożyczki),MONTH(Data_pożyczki)+ROW()-14,DAY(Data_pożyczki)),tblSpóźn[],2,FALSE),0)</f>
        <v>43905</v>
      </c>
      <c r="B170" s="22">
        <f t="shared" si="14"/>
        <v>4.2000000000000003E-2</v>
      </c>
      <c r="C170" s="23">
        <f t="shared" si="10"/>
        <v>0</v>
      </c>
      <c r="D170" s="23">
        <f>SUMIFS(tblDod[Dod_kwota],tblDod[Dod_początek],"&lt;="&amp;A170,tblDod[Dod_koniec],"&gt;="&amp;A170)</f>
        <v>0</v>
      </c>
      <c r="E170" s="10">
        <f t="shared" si="11"/>
        <v>0</v>
      </c>
      <c r="F170" s="10">
        <f t="shared" si="12"/>
        <v>0</v>
      </c>
      <c r="G170" s="10">
        <f t="shared" si="13"/>
        <v>0</v>
      </c>
    </row>
    <row r="171" spans="1:7">
      <c r="A171" s="21">
        <f>DATE(YEAR(Data_pożyczki),MONTH(Data_pożyczki)+ROW()-14,DAY(Data_pożyczki))+IFERROR(VLOOKUP(DATE(YEAR(Data_pożyczki),MONTH(Data_pożyczki)+ROW()-14,DAY(Data_pożyczki)),tblSpóźn[],2,FALSE),0)</f>
        <v>43936</v>
      </c>
      <c r="B171" s="22">
        <f t="shared" si="14"/>
        <v>4.2000000000000003E-2</v>
      </c>
      <c r="C171" s="23">
        <f t="shared" si="10"/>
        <v>0</v>
      </c>
      <c r="D171" s="23">
        <f>SUMIFS(tblDod[Dod_kwota],tblDod[Dod_początek],"&lt;="&amp;A171,tblDod[Dod_koniec],"&gt;="&amp;A171)</f>
        <v>0</v>
      </c>
      <c r="E171" s="10">
        <f t="shared" si="11"/>
        <v>0</v>
      </c>
      <c r="F171" s="10">
        <f t="shared" si="12"/>
        <v>0</v>
      </c>
      <c r="G171" s="10">
        <f t="shared" si="13"/>
        <v>0</v>
      </c>
    </row>
    <row r="172" spans="1:7">
      <c r="A172" s="21">
        <f>DATE(YEAR(Data_pożyczki),MONTH(Data_pożyczki)+ROW()-14,DAY(Data_pożyczki))+IFERROR(VLOOKUP(DATE(YEAR(Data_pożyczki),MONTH(Data_pożyczki)+ROW()-14,DAY(Data_pożyczki)),tblSpóźn[],2,FALSE),0)</f>
        <v>43966</v>
      </c>
      <c r="B172" s="22">
        <f t="shared" si="14"/>
        <v>4.2000000000000003E-2</v>
      </c>
      <c r="C172" s="23">
        <f t="shared" si="10"/>
        <v>0</v>
      </c>
      <c r="D172" s="23">
        <f>SUMIFS(tblDod[Dod_kwota],tblDod[Dod_początek],"&lt;="&amp;A172,tblDod[Dod_koniec],"&gt;="&amp;A172)</f>
        <v>0</v>
      </c>
      <c r="E172" s="10">
        <f t="shared" si="11"/>
        <v>0</v>
      </c>
      <c r="F172" s="10">
        <f t="shared" si="12"/>
        <v>0</v>
      </c>
      <c r="G172" s="10">
        <f t="shared" si="13"/>
        <v>0</v>
      </c>
    </row>
    <row r="173" spans="1:7">
      <c r="A173" s="21">
        <f>DATE(YEAR(Data_pożyczki),MONTH(Data_pożyczki)+ROW()-14,DAY(Data_pożyczki))+IFERROR(VLOOKUP(DATE(YEAR(Data_pożyczki),MONTH(Data_pożyczki)+ROW()-14,DAY(Data_pożyczki)),tblSpóźn[],2,FALSE),0)</f>
        <v>43997</v>
      </c>
      <c r="B173" s="22">
        <f t="shared" si="14"/>
        <v>4.2000000000000003E-2</v>
      </c>
      <c r="C173" s="23">
        <f t="shared" si="10"/>
        <v>0</v>
      </c>
      <c r="D173" s="23">
        <f>SUMIFS(tblDod[Dod_kwota],tblDod[Dod_początek],"&lt;="&amp;A173,tblDod[Dod_koniec],"&gt;="&amp;A173)</f>
        <v>0</v>
      </c>
      <c r="E173" s="10">
        <f t="shared" si="11"/>
        <v>0</v>
      </c>
      <c r="F173" s="10">
        <f t="shared" si="12"/>
        <v>0</v>
      </c>
      <c r="G173" s="10">
        <f t="shared" si="13"/>
        <v>0</v>
      </c>
    </row>
    <row r="174" spans="1:7">
      <c r="A174" s="21">
        <f>DATE(YEAR(Data_pożyczki),MONTH(Data_pożyczki)+ROW()-14,DAY(Data_pożyczki))+IFERROR(VLOOKUP(DATE(YEAR(Data_pożyczki),MONTH(Data_pożyczki)+ROW()-14,DAY(Data_pożyczki)),tblSpóźn[],2,FALSE),0)</f>
        <v>44027</v>
      </c>
      <c r="B174" s="22">
        <f t="shared" si="14"/>
        <v>4.2000000000000003E-2</v>
      </c>
      <c r="C174" s="23">
        <f t="shared" si="10"/>
        <v>0</v>
      </c>
      <c r="D174" s="23">
        <f>SUMIFS(tblDod[Dod_kwota],tblDod[Dod_początek],"&lt;="&amp;A174,tblDod[Dod_koniec],"&gt;="&amp;A174)</f>
        <v>0</v>
      </c>
      <c r="E174" s="10">
        <f t="shared" si="11"/>
        <v>0</v>
      </c>
      <c r="F174" s="10">
        <f t="shared" si="12"/>
        <v>0</v>
      </c>
      <c r="G174" s="10">
        <f t="shared" si="13"/>
        <v>0</v>
      </c>
    </row>
    <row r="175" spans="1:7">
      <c r="A175" s="21">
        <f>DATE(YEAR(Data_pożyczki),MONTH(Data_pożyczki)+ROW()-14,DAY(Data_pożyczki))+IFERROR(VLOOKUP(DATE(YEAR(Data_pożyczki),MONTH(Data_pożyczki)+ROW()-14,DAY(Data_pożyczki)),tblSpóźn[],2,FALSE),0)</f>
        <v>44058</v>
      </c>
      <c r="B175" s="22">
        <f t="shared" si="14"/>
        <v>4.2000000000000003E-2</v>
      </c>
      <c r="C175" s="23">
        <f t="shared" si="10"/>
        <v>0</v>
      </c>
      <c r="D175" s="23">
        <f>SUMIFS(tblDod[Dod_kwota],tblDod[Dod_początek],"&lt;="&amp;A175,tblDod[Dod_koniec],"&gt;="&amp;A175)</f>
        <v>0</v>
      </c>
      <c r="E175" s="10">
        <f t="shared" si="11"/>
        <v>0</v>
      </c>
      <c r="F175" s="10">
        <f t="shared" si="12"/>
        <v>0</v>
      </c>
      <c r="G175" s="10">
        <f t="shared" si="13"/>
        <v>0</v>
      </c>
    </row>
    <row r="176" spans="1:7">
      <c r="A176" s="21">
        <f>DATE(YEAR(Data_pożyczki),MONTH(Data_pożyczki)+ROW()-14,DAY(Data_pożyczki))+IFERROR(VLOOKUP(DATE(YEAR(Data_pożyczki),MONTH(Data_pożyczki)+ROW()-14,DAY(Data_pożyczki)),tblSpóźn[],2,FALSE),0)</f>
        <v>44089</v>
      </c>
      <c r="B176" s="22">
        <f t="shared" si="14"/>
        <v>4.2000000000000003E-2</v>
      </c>
      <c r="C176" s="23">
        <f t="shared" si="10"/>
        <v>0</v>
      </c>
      <c r="D176" s="23">
        <f>SUMIFS(tblDod[Dod_kwota],tblDod[Dod_początek],"&lt;="&amp;A176,tblDod[Dod_koniec],"&gt;="&amp;A176)</f>
        <v>0</v>
      </c>
      <c r="E176" s="10">
        <f t="shared" si="11"/>
        <v>0</v>
      </c>
      <c r="F176" s="10">
        <f t="shared" si="12"/>
        <v>0</v>
      </c>
      <c r="G176" s="10">
        <f t="shared" si="13"/>
        <v>0</v>
      </c>
    </row>
    <row r="177" spans="1:7">
      <c r="A177" s="21">
        <f>DATE(YEAR(Data_pożyczki),MONTH(Data_pożyczki)+ROW()-14,DAY(Data_pożyczki))+IFERROR(VLOOKUP(DATE(YEAR(Data_pożyczki),MONTH(Data_pożyczki)+ROW()-14,DAY(Data_pożyczki)),tblSpóźn[],2,FALSE),0)</f>
        <v>44119</v>
      </c>
      <c r="B177" s="22">
        <f t="shared" si="14"/>
        <v>4.2000000000000003E-2</v>
      </c>
      <c r="C177" s="23">
        <f t="shared" si="10"/>
        <v>0</v>
      </c>
      <c r="D177" s="23">
        <f>SUMIFS(tblDod[Dod_kwota],tblDod[Dod_początek],"&lt;="&amp;A177,tblDod[Dod_koniec],"&gt;="&amp;A177)</f>
        <v>0</v>
      </c>
      <c r="E177" s="10">
        <f t="shared" si="11"/>
        <v>0</v>
      </c>
      <c r="F177" s="10">
        <f t="shared" si="12"/>
        <v>0</v>
      </c>
      <c r="G177" s="10">
        <f t="shared" si="13"/>
        <v>0</v>
      </c>
    </row>
    <row r="178" spans="1:7">
      <c r="A178" s="21">
        <f>DATE(YEAR(Data_pożyczki),MONTH(Data_pożyczki)+ROW()-14,DAY(Data_pożyczki))+IFERROR(VLOOKUP(DATE(YEAR(Data_pożyczki),MONTH(Data_pożyczki)+ROW()-14,DAY(Data_pożyczki)),tblSpóźn[],2,FALSE),0)</f>
        <v>44150</v>
      </c>
      <c r="B178" s="22">
        <f t="shared" si="14"/>
        <v>4.2000000000000003E-2</v>
      </c>
      <c r="C178" s="23">
        <f t="shared" si="10"/>
        <v>0</v>
      </c>
      <c r="D178" s="23">
        <f>SUMIFS(tblDod[Dod_kwota],tblDod[Dod_początek],"&lt;="&amp;A178,tblDod[Dod_koniec],"&gt;="&amp;A178)</f>
        <v>0</v>
      </c>
      <c r="E178" s="10">
        <f t="shared" si="11"/>
        <v>0</v>
      </c>
      <c r="F178" s="10">
        <f t="shared" si="12"/>
        <v>0</v>
      </c>
      <c r="G178" s="10">
        <f t="shared" si="13"/>
        <v>0</v>
      </c>
    </row>
    <row r="179" spans="1:7">
      <c r="A179" s="21">
        <f>DATE(YEAR(Data_pożyczki),MONTH(Data_pożyczki)+ROW()-14,DAY(Data_pożyczki))+IFERROR(VLOOKUP(DATE(YEAR(Data_pożyczki),MONTH(Data_pożyczki)+ROW()-14,DAY(Data_pożyczki)),tblSpóźn[],2,FALSE),0)</f>
        <v>44180</v>
      </c>
      <c r="B179" s="22">
        <f t="shared" si="14"/>
        <v>4.2000000000000003E-2</v>
      </c>
      <c r="C179" s="23">
        <f t="shared" si="10"/>
        <v>0</v>
      </c>
      <c r="D179" s="23">
        <f>SUMIFS(tblDod[Dod_kwota],tblDod[Dod_początek],"&lt;="&amp;A179,tblDod[Dod_koniec],"&gt;="&amp;A179)</f>
        <v>0</v>
      </c>
      <c r="E179" s="10">
        <f t="shared" si="11"/>
        <v>0</v>
      </c>
      <c r="F179" s="10">
        <f t="shared" si="12"/>
        <v>0</v>
      </c>
      <c r="G179" s="10">
        <f t="shared" si="13"/>
        <v>0</v>
      </c>
    </row>
    <row r="180" spans="1:7">
      <c r="A180" s="21">
        <f>DATE(YEAR(Data_pożyczki),MONTH(Data_pożyczki)+ROW()-14,DAY(Data_pożyczki))+IFERROR(VLOOKUP(DATE(YEAR(Data_pożyczki),MONTH(Data_pożyczki)+ROW()-14,DAY(Data_pożyczki)),tblSpóźn[],2,FALSE),0)</f>
        <v>44211</v>
      </c>
      <c r="B180" s="22">
        <f t="shared" si="14"/>
        <v>4.2000000000000003E-2</v>
      </c>
      <c r="C180" s="23">
        <f t="shared" si="10"/>
        <v>0</v>
      </c>
      <c r="D180" s="23">
        <f>SUMIFS(tblDod[Dod_kwota],tblDod[Dod_początek],"&lt;="&amp;A180,tblDod[Dod_koniec],"&gt;="&amp;A180)</f>
        <v>0</v>
      </c>
      <c r="E180" s="10">
        <f t="shared" si="11"/>
        <v>0</v>
      </c>
      <c r="F180" s="10">
        <f t="shared" si="12"/>
        <v>0</v>
      </c>
      <c r="G180" s="10">
        <f t="shared" si="13"/>
        <v>0</v>
      </c>
    </row>
    <row r="181" spans="1:7">
      <c r="A181" s="21">
        <f>DATE(YEAR(Data_pożyczki),MONTH(Data_pożyczki)+ROW()-14,DAY(Data_pożyczki))+IFERROR(VLOOKUP(DATE(YEAR(Data_pożyczki),MONTH(Data_pożyczki)+ROW()-14,DAY(Data_pożyczki)),tblSpóźn[],2,FALSE),0)</f>
        <v>44242</v>
      </c>
      <c r="B181" s="22">
        <f t="shared" si="14"/>
        <v>4.2000000000000003E-2</v>
      </c>
      <c r="C181" s="23">
        <f t="shared" si="10"/>
        <v>0</v>
      </c>
      <c r="D181" s="23">
        <f>SUMIFS(tblDod[Dod_kwota],tblDod[Dod_początek],"&lt;="&amp;A181,tblDod[Dod_koniec],"&gt;="&amp;A181)</f>
        <v>0</v>
      </c>
      <c r="E181" s="10">
        <f t="shared" si="11"/>
        <v>0</v>
      </c>
      <c r="F181" s="10">
        <f t="shared" si="12"/>
        <v>0</v>
      </c>
      <c r="G181" s="10">
        <f t="shared" si="13"/>
        <v>0</v>
      </c>
    </row>
    <row r="182" spans="1:7">
      <c r="A182" s="21">
        <f>DATE(YEAR(Data_pożyczki),MONTH(Data_pożyczki)+ROW()-14,DAY(Data_pożyczki))+IFERROR(VLOOKUP(DATE(YEAR(Data_pożyczki),MONTH(Data_pożyczki)+ROW()-14,DAY(Data_pożyczki)),tblSpóźn[],2,FALSE),0)</f>
        <v>44270</v>
      </c>
      <c r="B182" s="22">
        <f t="shared" si="14"/>
        <v>4.2000000000000003E-2</v>
      </c>
      <c r="C182" s="23">
        <f t="shared" si="10"/>
        <v>0</v>
      </c>
      <c r="D182" s="23">
        <f>SUMIFS(tblDod[Dod_kwota],tblDod[Dod_początek],"&lt;="&amp;A182,tblDod[Dod_koniec],"&gt;="&amp;A182)</f>
        <v>0</v>
      </c>
      <c r="E182" s="10">
        <f t="shared" si="11"/>
        <v>0</v>
      </c>
      <c r="F182" s="10">
        <f t="shared" si="12"/>
        <v>0</v>
      </c>
      <c r="G182" s="10">
        <f t="shared" si="13"/>
        <v>0</v>
      </c>
    </row>
    <row r="183" spans="1:7">
      <c r="A183" s="21">
        <f>DATE(YEAR(Data_pożyczki),MONTH(Data_pożyczki)+ROW()-14,DAY(Data_pożyczki))+IFERROR(VLOOKUP(DATE(YEAR(Data_pożyczki),MONTH(Data_pożyczki)+ROW()-14,DAY(Data_pożyczki)),tblSpóźn[],2,FALSE),0)</f>
        <v>44301</v>
      </c>
      <c r="B183" s="22">
        <f t="shared" si="14"/>
        <v>4.2000000000000003E-2</v>
      </c>
      <c r="C183" s="23">
        <f t="shared" si="10"/>
        <v>0</v>
      </c>
      <c r="D183" s="23">
        <f>SUMIFS(tblDod[Dod_kwota],tblDod[Dod_początek],"&lt;="&amp;A183,tblDod[Dod_koniec],"&gt;="&amp;A183)</f>
        <v>0</v>
      </c>
      <c r="E183" s="10">
        <f t="shared" si="11"/>
        <v>0</v>
      </c>
      <c r="F183" s="10">
        <f t="shared" si="12"/>
        <v>0</v>
      </c>
      <c r="G183" s="10">
        <f t="shared" si="13"/>
        <v>0</v>
      </c>
    </row>
    <row r="184" spans="1:7">
      <c r="A184" s="21">
        <f>DATE(YEAR(Data_pożyczki),MONTH(Data_pożyczki)+ROW()-14,DAY(Data_pożyczki))+IFERROR(VLOOKUP(DATE(YEAR(Data_pożyczki),MONTH(Data_pożyczki)+ROW()-14,DAY(Data_pożyczki)),tblSpóźn[],2,FALSE),0)</f>
        <v>44331</v>
      </c>
      <c r="B184" s="22">
        <f t="shared" si="14"/>
        <v>4.2000000000000003E-2</v>
      </c>
      <c r="C184" s="23">
        <f t="shared" si="10"/>
        <v>0</v>
      </c>
      <c r="D184" s="23">
        <f>SUMIFS(tblDod[Dod_kwota],tblDod[Dod_początek],"&lt;="&amp;A184,tblDod[Dod_koniec],"&gt;="&amp;A184)</f>
        <v>0</v>
      </c>
      <c r="E184" s="10">
        <f t="shared" si="11"/>
        <v>0</v>
      </c>
      <c r="F184" s="10">
        <f t="shared" si="12"/>
        <v>0</v>
      </c>
      <c r="G184" s="10">
        <f t="shared" si="13"/>
        <v>0</v>
      </c>
    </row>
    <row r="185" spans="1:7">
      <c r="A185" s="21">
        <f>DATE(YEAR(Data_pożyczki),MONTH(Data_pożyczki)+ROW()-14,DAY(Data_pożyczki))+IFERROR(VLOOKUP(DATE(YEAR(Data_pożyczki),MONTH(Data_pożyczki)+ROW()-14,DAY(Data_pożyczki)),tblSpóźn[],2,FALSE),0)</f>
        <v>44362</v>
      </c>
      <c r="B185" s="22">
        <f t="shared" si="14"/>
        <v>4.2000000000000003E-2</v>
      </c>
      <c r="C185" s="23">
        <f t="shared" si="10"/>
        <v>0</v>
      </c>
      <c r="D185" s="23">
        <f>SUMIFS(tblDod[Dod_kwota],tblDod[Dod_początek],"&lt;="&amp;A185,tblDod[Dod_koniec],"&gt;="&amp;A185)</f>
        <v>0</v>
      </c>
      <c r="E185" s="10">
        <f t="shared" si="11"/>
        <v>0</v>
      </c>
      <c r="F185" s="10">
        <f t="shared" si="12"/>
        <v>0</v>
      </c>
      <c r="G185" s="10">
        <f t="shared" si="13"/>
        <v>0</v>
      </c>
    </row>
    <row r="186" spans="1:7">
      <c r="A186" s="21">
        <f>DATE(YEAR(Data_pożyczki),MONTH(Data_pożyczki)+ROW()-14,DAY(Data_pożyczki))+IFERROR(VLOOKUP(DATE(YEAR(Data_pożyczki),MONTH(Data_pożyczki)+ROW()-14,DAY(Data_pożyczki)),tblSpóźn[],2,FALSE),0)</f>
        <v>44392</v>
      </c>
      <c r="B186" s="22">
        <f t="shared" si="14"/>
        <v>4.2000000000000003E-2</v>
      </c>
      <c r="C186" s="23">
        <f t="shared" si="10"/>
        <v>0</v>
      </c>
      <c r="D186" s="23">
        <f>SUMIFS(tblDod[Dod_kwota],tblDod[Dod_początek],"&lt;="&amp;A186,tblDod[Dod_koniec],"&gt;="&amp;A186)</f>
        <v>0</v>
      </c>
      <c r="E186" s="10">
        <f t="shared" si="11"/>
        <v>0</v>
      </c>
      <c r="F186" s="10">
        <f t="shared" si="12"/>
        <v>0</v>
      </c>
      <c r="G186" s="10">
        <f t="shared" si="13"/>
        <v>0</v>
      </c>
    </row>
    <row r="187" spans="1:7">
      <c r="A187" s="21">
        <f>DATE(YEAR(Data_pożyczki),MONTH(Data_pożyczki)+ROW()-14,DAY(Data_pożyczki))+IFERROR(VLOOKUP(DATE(YEAR(Data_pożyczki),MONTH(Data_pożyczki)+ROW()-14,DAY(Data_pożyczki)),tblSpóźn[],2,FALSE),0)</f>
        <v>44423</v>
      </c>
      <c r="B187" s="22">
        <f t="shared" si="14"/>
        <v>4.2000000000000003E-2</v>
      </c>
      <c r="C187" s="23">
        <f t="shared" si="10"/>
        <v>0</v>
      </c>
      <c r="D187" s="23">
        <f>SUMIFS(tblDod[Dod_kwota],tblDod[Dod_początek],"&lt;="&amp;A187,tblDod[Dod_koniec],"&gt;="&amp;A187)</f>
        <v>0</v>
      </c>
      <c r="E187" s="10">
        <f t="shared" si="11"/>
        <v>0</v>
      </c>
      <c r="F187" s="10">
        <f t="shared" si="12"/>
        <v>0</v>
      </c>
      <c r="G187" s="10">
        <f t="shared" si="13"/>
        <v>0</v>
      </c>
    </row>
    <row r="188" spans="1:7">
      <c r="A188" s="21">
        <f>DATE(YEAR(Data_pożyczki),MONTH(Data_pożyczki)+ROW()-14,DAY(Data_pożyczki))+IFERROR(VLOOKUP(DATE(YEAR(Data_pożyczki),MONTH(Data_pożyczki)+ROW()-14,DAY(Data_pożyczki)),tblSpóźn[],2,FALSE),0)</f>
        <v>44454</v>
      </c>
      <c r="B188" s="22">
        <f t="shared" si="14"/>
        <v>4.2000000000000003E-2</v>
      </c>
      <c r="C188" s="23">
        <f t="shared" si="10"/>
        <v>0</v>
      </c>
      <c r="D188" s="23">
        <f>SUMIFS(tblDod[Dod_kwota],tblDod[Dod_początek],"&lt;="&amp;A188,tblDod[Dod_koniec],"&gt;="&amp;A188)</f>
        <v>0</v>
      </c>
      <c r="E188" s="10">
        <f t="shared" si="11"/>
        <v>0</v>
      </c>
      <c r="F188" s="10">
        <f t="shared" si="12"/>
        <v>0</v>
      </c>
      <c r="G188" s="10">
        <f t="shared" si="13"/>
        <v>0</v>
      </c>
    </row>
    <row r="189" spans="1:7">
      <c r="A189" s="21">
        <f>DATE(YEAR(Data_pożyczki),MONTH(Data_pożyczki)+ROW()-14,DAY(Data_pożyczki))+IFERROR(VLOOKUP(DATE(YEAR(Data_pożyczki),MONTH(Data_pożyczki)+ROW()-14,DAY(Data_pożyczki)),tblSpóźn[],2,FALSE),0)</f>
        <v>44484</v>
      </c>
      <c r="B189" s="22">
        <f t="shared" si="14"/>
        <v>4.2000000000000003E-2</v>
      </c>
      <c r="C189" s="23">
        <f t="shared" si="10"/>
        <v>0</v>
      </c>
      <c r="D189" s="23">
        <f>SUMIFS(tblDod[Dod_kwota],tblDod[Dod_początek],"&lt;="&amp;A189,tblDod[Dod_koniec],"&gt;="&amp;A189)</f>
        <v>0</v>
      </c>
      <c r="E189" s="10">
        <f t="shared" si="11"/>
        <v>0</v>
      </c>
      <c r="F189" s="10">
        <f t="shared" si="12"/>
        <v>0</v>
      </c>
      <c r="G189" s="10">
        <f t="shared" si="13"/>
        <v>0</v>
      </c>
    </row>
    <row r="190" spans="1:7">
      <c r="A190" s="21">
        <f>DATE(YEAR(Data_pożyczki),MONTH(Data_pożyczki)+ROW()-14,DAY(Data_pożyczki))+IFERROR(VLOOKUP(DATE(YEAR(Data_pożyczki),MONTH(Data_pożyczki)+ROW()-14,DAY(Data_pożyczki)),tblSpóźn[],2,FALSE),0)</f>
        <v>44515</v>
      </c>
      <c r="B190" s="22">
        <f t="shared" si="14"/>
        <v>4.2000000000000003E-2</v>
      </c>
      <c r="C190" s="23">
        <f t="shared" si="10"/>
        <v>0</v>
      </c>
      <c r="D190" s="23">
        <f>SUMIFS(tblDod[Dod_kwota],tblDod[Dod_początek],"&lt;="&amp;A190,tblDod[Dod_koniec],"&gt;="&amp;A190)</f>
        <v>0</v>
      </c>
      <c r="E190" s="10">
        <f t="shared" si="11"/>
        <v>0</v>
      </c>
      <c r="F190" s="10">
        <f t="shared" si="12"/>
        <v>0</v>
      </c>
      <c r="G190" s="10">
        <f t="shared" si="13"/>
        <v>0</v>
      </c>
    </row>
    <row r="191" spans="1:7">
      <c r="A191" s="21">
        <f>DATE(YEAR(Data_pożyczki),MONTH(Data_pożyczki)+ROW()-14,DAY(Data_pożyczki))+IFERROR(VLOOKUP(DATE(YEAR(Data_pożyczki),MONTH(Data_pożyczki)+ROW()-14,DAY(Data_pożyczki)),tblSpóźn[],2,FALSE),0)</f>
        <v>44545</v>
      </c>
      <c r="B191" s="22">
        <f t="shared" si="14"/>
        <v>4.2000000000000003E-2</v>
      </c>
      <c r="C191" s="23">
        <f t="shared" si="10"/>
        <v>0</v>
      </c>
      <c r="D191" s="23">
        <f>SUMIFS(tblDod[Dod_kwota],tblDod[Dod_początek],"&lt;="&amp;A191,tblDod[Dod_koniec],"&gt;="&amp;A191)</f>
        <v>0</v>
      </c>
      <c r="E191" s="10">
        <f t="shared" si="11"/>
        <v>0</v>
      </c>
      <c r="F191" s="10">
        <f t="shared" si="12"/>
        <v>0</v>
      </c>
      <c r="G191" s="10">
        <f t="shared" si="13"/>
        <v>0</v>
      </c>
    </row>
    <row r="192" spans="1:7">
      <c r="A192" s="21">
        <f>DATE(YEAR(Data_pożyczki),MONTH(Data_pożyczki)+ROW()-14,DAY(Data_pożyczki))+IFERROR(VLOOKUP(DATE(YEAR(Data_pożyczki),MONTH(Data_pożyczki)+ROW()-14,DAY(Data_pożyczki)),tblSpóźn[],2,FALSE),0)</f>
        <v>44576</v>
      </c>
      <c r="B192" s="22">
        <f t="shared" si="14"/>
        <v>4.2000000000000003E-2</v>
      </c>
      <c r="C192" s="23">
        <f t="shared" si="10"/>
        <v>0</v>
      </c>
      <c r="D192" s="23">
        <f>SUMIFS(tblDod[Dod_kwota],tblDod[Dod_początek],"&lt;="&amp;A192,tblDod[Dod_koniec],"&gt;="&amp;A192)</f>
        <v>0</v>
      </c>
      <c r="E192" s="10">
        <f t="shared" si="11"/>
        <v>0</v>
      </c>
      <c r="F192" s="10">
        <f t="shared" si="12"/>
        <v>0</v>
      </c>
      <c r="G192" s="10">
        <f t="shared" si="13"/>
        <v>0</v>
      </c>
    </row>
    <row r="193" spans="1:7">
      <c r="A193" s="21">
        <f>DATE(YEAR(Data_pożyczki),MONTH(Data_pożyczki)+ROW()-14,DAY(Data_pożyczki))+IFERROR(VLOOKUP(DATE(YEAR(Data_pożyczki),MONTH(Data_pożyczki)+ROW()-14,DAY(Data_pożyczki)),tblSpóźn[],2,FALSE),0)</f>
        <v>44607</v>
      </c>
      <c r="B193" s="22">
        <f t="shared" si="14"/>
        <v>4.2000000000000003E-2</v>
      </c>
      <c r="C193" s="23">
        <f t="shared" si="10"/>
        <v>0</v>
      </c>
      <c r="D193" s="23">
        <f>SUMIFS(tblDod[Dod_kwota],tblDod[Dod_początek],"&lt;="&amp;A193,tblDod[Dod_koniec],"&gt;="&amp;A193)</f>
        <v>0</v>
      </c>
      <c r="E193" s="10">
        <f t="shared" si="11"/>
        <v>0</v>
      </c>
      <c r="F193" s="10">
        <f t="shared" si="12"/>
        <v>0</v>
      </c>
      <c r="G193" s="10">
        <f t="shared" si="13"/>
        <v>0</v>
      </c>
    </row>
    <row r="194" spans="1:7">
      <c r="A194" s="21">
        <f>DATE(YEAR(Data_pożyczki),MONTH(Data_pożyczki)+ROW()-14,DAY(Data_pożyczki))+IFERROR(VLOOKUP(DATE(YEAR(Data_pożyczki),MONTH(Data_pożyczki)+ROW()-14,DAY(Data_pożyczki)),tblSpóźn[],2,FALSE),0)</f>
        <v>44635</v>
      </c>
      <c r="B194" s="22">
        <f t="shared" si="14"/>
        <v>4.2000000000000003E-2</v>
      </c>
      <c r="C194" s="23">
        <f t="shared" si="10"/>
        <v>0</v>
      </c>
      <c r="D194" s="23">
        <f>SUMIFS(tblDod[Dod_kwota],tblDod[Dod_początek],"&lt;="&amp;A194,tblDod[Dod_koniec],"&gt;="&amp;A194)</f>
        <v>0</v>
      </c>
      <c r="E194" s="10">
        <f t="shared" si="11"/>
        <v>0</v>
      </c>
      <c r="F194" s="10">
        <f t="shared" si="12"/>
        <v>0</v>
      </c>
      <c r="G194" s="10">
        <f t="shared" si="13"/>
        <v>0</v>
      </c>
    </row>
    <row r="195" spans="1:7">
      <c r="A195" s="21">
        <f>DATE(YEAR(Data_pożyczki),MONTH(Data_pożyczki)+ROW()-14,DAY(Data_pożyczki))+IFERROR(VLOOKUP(DATE(YEAR(Data_pożyczki),MONTH(Data_pożyczki)+ROW()-14,DAY(Data_pożyczki)),tblSpóźn[],2,FALSE),0)</f>
        <v>44666</v>
      </c>
      <c r="B195" s="22">
        <f t="shared" si="14"/>
        <v>4.2000000000000003E-2</v>
      </c>
      <c r="C195" s="23">
        <f t="shared" si="10"/>
        <v>0</v>
      </c>
      <c r="D195" s="23">
        <f>SUMIFS(tblDod[Dod_kwota],tblDod[Dod_początek],"&lt;="&amp;A195,tblDod[Dod_koniec],"&gt;="&amp;A195)</f>
        <v>0</v>
      </c>
      <c r="E195" s="10">
        <f t="shared" si="11"/>
        <v>0</v>
      </c>
      <c r="F195" s="10">
        <f t="shared" si="12"/>
        <v>0</v>
      </c>
      <c r="G195" s="10">
        <f t="shared" si="13"/>
        <v>0</v>
      </c>
    </row>
    <row r="196" spans="1:7">
      <c r="A196" s="21">
        <f>DATE(YEAR(Data_pożyczki),MONTH(Data_pożyczki)+ROW()-14,DAY(Data_pożyczki))+IFERROR(VLOOKUP(DATE(YEAR(Data_pożyczki),MONTH(Data_pożyczki)+ROW()-14,DAY(Data_pożyczki)),tblSpóźn[],2,FALSE),0)</f>
        <v>44696</v>
      </c>
      <c r="B196" s="22">
        <f t="shared" si="14"/>
        <v>4.2000000000000003E-2</v>
      </c>
      <c r="C196" s="23">
        <f t="shared" si="10"/>
        <v>0</v>
      </c>
      <c r="D196" s="23">
        <f>SUMIFS(tblDod[Dod_kwota],tblDod[Dod_początek],"&lt;="&amp;A196,tblDod[Dod_koniec],"&gt;="&amp;A196)</f>
        <v>0</v>
      </c>
      <c r="E196" s="10">
        <f t="shared" si="11"/>
        <v>0</v>
      </c>
      <c r="F196" s="10">
        <f t="shared" si="12"/>
        <v>0</v>
      </c>
      <c r="G196" s="10">
        <f t="shared" si="13"/>
        <v>0</v>
      </c>
    </row>
    <row r="197" spans="1:7">
      <c r="A197" s="21">
        <f>DATE(YEAR(Data_pożyczki),MONTH(Data_pożyczki)+ROW()-14,DAY(Data_pożyczki))+IFERROR(VLOOKUP(DATE(YEAR(Data_pożyczki),MONTH(Data_pożyczki)+ROW()-14,DAY(Data_pożyczki)),tblSpóźn[],2,FALSE),0)</f>
        <v>44727</v>
      </c>
      <c r="B197" s="22">
        <f t="shared" si="14"/>
        <v>4.2000000000000003E-2</v>
      </c>
      <c r="C197" s="23">
        <f t="shared" si="10"/>
        <v>0</v>
      </c>
      <c r="D197" s="23">
        <f>SUMIFS(tblDod[Dod_kwota],tblDod[Dod_początek],"&lt;="&amp;A197,tblDod[Dod_koniec],"&gt;="&amp;A197)</f>
        <v>0</v>
      </c>
      <c r="E197" s="10">
        <f t="shared" si="11"/>
        <v>0</v>
      </c>
      <c r="F197" s="10">
        <f t="shared" si="12"/>
        <v>0</v>
      </c>
      <c r="G197" s="10">
        <f t="shared" si="13"/>
        <v>0</v>
      </c>
    </row>
    <row r="198" spans="1:7">
      <c r="A198" s="21">
        <f>DATE(YEAR(Data_pożyczki),MONTH(Data_pożyczki)+ROW()-14,DAY(Data_pożyczki))+IFERROR(VLOOKUP(DATE(YEAR(Data_pożyczki),MONTH(Data_pożyczki)+ROW()-14,DAY(Data_pożyczki)),tblSpóźn[],2,FALSE),0)</f>
        <v>44757</v>
      </c>
      <c r="B198" s="22">
        <f t="shared" si="14"/>
        <v>4.2000000000000003E-2</v>
      </c>
      <c r="C198" s="23">
        <f t="shared" si="10"/>
        <v>0</v>
      </c>
      <c r="D198" s="23">
        <f>SUMIFS(tblDod[Dod_kwota],tblDod[Dod_początek],"&lt;="&amp;A198,tblDod[Dod_koniec],"&gt;="&amp;A198)</f>
        <v>0</v>
      </c>
      <c r="E198" s="10">
        <f t="shared" si="11"/>
        <v>0</v>
      </c>
      <c r="F198" s="10">
        <f t="shared" si="12"/>
        <v>0</v>
      </c>
      <c r="G198" s="10">
        <f t="shared" si="13"/>
        <v>0</v>
      </c>
    </row>
    <row r="199" spans="1:7">
      <c r="A199" s="21">
        <f>DATE(YEAR(Data_pożyczki),MONTH(Data_pożyczki)+ROW()-14,DAY(Data_pożyczki))+IFERROR(VLOOKUP(DATE(YEAR(Data_pożyczki),MONTH(Data_pożyczki)+ROW()-14,DAY(Data_pożyczki)),tblSpóźn[],2,FALSE),0)</f>
        <v>44788</v>
      </c>
      <c r="B199" s="22">
        <f t="shared" si="14"/>
        <v>4.2000000000000003E-2</v>
      </c>
      <c r="C199" s="23">
        <f t="shared" si="10"/>
        <v>0</v>
      </c>
      <c r="D199" s="23">
        <f>SUMIFS(tblDod[Dod_kwota],tblDod[Dod_początek],"&lt;="&amp;A199,tblDod[Dod_koniec],"&gt;="&amp;A199)</f>
        <v>0</v>
      </c>
      <c r="E199" s="10">
        <f t="shared" si="11"/>
        <v>0</v>
      </c>
      <c r="F199" s="10">
        <f t="shared" si="12"/>
        <v>0</v>
      </c>
      <c r="G199" s="10">
        <f t="shared" si="13"/>
        <v>0</v>
      </c>
    </row>
    <row r="200" spans="1:7">
      <c r="A200" s="21">
        <f>DATE(YEAR(Data_pożyczki),MONTH(Data_pożyczki)+ROW()-14,DAY(Data_pożyczki))+IFERROR(VLOOKUP(DATE(YEAR(Data_pożyczki),MONTH(Data_pożyczki)+ROW()-14,DAY(Data_pożyczki)),tblSpóźn[],2,FALSE),0)</f>
        <v>44819</v>
      </c>
      <c r="B200" s="22">
        <f t="shared" si="14"/>
        <v>4.2000000000000003E-2</v>
      </c>
      <c r="C200" s="23">
        <f t="shared" si="10"/>
        <v>0</v>
      </c>
      <c r="D200" s="23">
        <f>SUMIFS(tblDod[Dod_kwota],tblDod[Dod_początek],"&lt;="&amp;A200,tblDod[Dod_koniec],"&gt;="&amp;A200)</f>
        <v>0</v>
      </c>
      <c r="E200" s="10">
        <f t="shared" si="11"/>
        <v>0</v>
      </c>
      <c r="F200" s="10">
        <f t="shared" si="12"/>
        <v>0</v>
      </c>
      <c r="G200" s="10">
        <f t="shared" si="13"/>
        <v>0</v>
      </c>
    </row>
    <row r="201" spans="1:7">
      <c r="A201" s="21">
        <f>DATE(YEAR(Data_pożyczki),MONTH(Data_pożyczki)+ROW()-14,DAY(Data_pożyczki))+IFERROR(VLOOKUP(DATE(YEAR(Data_pożyczki),MONTH(Data_pożyczki)+ROW()-14,DAY(Data_pożyczki)),tblSpóźn[],2,FALSE),0)</f>
        <v>44849</v>
      </c>
      <c r="B201" s="22">
        <f t="shared" si="14"/>
        <v>4.2000000000000003E-2</v>
      </c>
      <c r="C201" s="23">
        <f t="shared" si="10"/>
        <v>0</v>
      </c>
      <c r="D201" s="23">
        <f>SUMIFS(tblDod[Dod_kwota],tblDod[Dod_początek],"&lt;="&amp;A201,tblDod[Dod_koniec],"&gt;="&amp;A201)</f>
        <v>0</v>
      </c>
      <c r="E201" s="10">
        <f t="shared" si="11"/>
        <v>0</v>
      </c>
      <c r="F201" s="10">
        <f t="shared" si="12"/>
        <v>0</v>
      </c>
      <c r="G201" s="10">
        <f t="shared" si="13"/>
        <v>0</v>
      </c>
    </row>
    <row r="202" spans="1:7">
      <c r="A202" s="21">
        <f>DATE(YEAR(Data_pożyczki),MONTH(Data_pożyczki)+ROW()-14,DAY(Data_pożyczki))+IFERROR(VLOOKUP(DATE(YEAR(Data_pożyczki),MONTH(Data_pożyczki)+ROW()-14,DAY(Data_pożyczki)),tblSpóźn[],2,FALSE),0)</f>
        <v>44880</v>
      </c>
      <c r="B202" s="22">
        <f t="shared" si="14"/>
        <v>4.2000000000000003E-2</v>
      </c>
      <c r="C202" s="23">
        <f t="shared" si="10"/>
        <v>0</v>
      </c>
      <c r="D202" s="23">
        <f>SUMIFS(tblDod[Dod_kwota],tblDod[Dod_początek],"&lt;="&amp;A202,tblDod[Dod_koniec],"&gt;="&amp;A202)</f>
        <v>0</v>
      </c>
      <c r="E202" s="10">
        <f t="shared" si="11"/>
        <v>0</v>
      </c>
      <c r="F202" s="10">
        <f t="shared" si="12"/>
        <v>0</v>
      </c>
      <c r="G202" s="10">
        <f t="shared" si="13"/>
        <v>0</v>
      </c>
    </row>
    <row r="203" spans="1:7">
      <c r="A203" s="21">
        <f>DATE(YEAR(Data_pożyczki),MONTH(Data_pożyczki)+ROW()-14,DAY(Data_pożyczki))+IFERROR(VLOOKUP(DATE(YEAR(Data_pożyczki),MONTH(Data_pożyczki)+ROW()-14,DAY(Data_pożyczki)),tblSpóźn[],2,FALSE),0)</f>
        <v>44910</v>
      </c>
      <c r="B203" s="22">
        <f t="shared" si="14"/>
        <v>4.2000000000000003E-2</v>
      </c>
      <c r="C203" s="23">
        <f t="shared" si="10"/>
        <v>0</v>
      </c>
      <c r="D203" s="23">
        <f>SUMIFS(tblDod[Dod_kwota],tblDod[Dod_początek],"&lt;="&amp;A203,tblDod[Dod_koniec],"&gt;="&amp;A203)</f>
        <v>0</v>
      </c>
      <c r="E203" s="10">
        <f t="shared" si="11"/>
        <v>0</v>
      </c>
      <c r="F203" s="10">
        <f t="shared" si="12"/>
        <v>0</v>
      </c>
      <c r="G203" s="10">
        <f t="shared" si="13"/>
        <v>0</v>
      </c>
    </row>
    <row r="204" spans="1:7">
      <c r="A204" s="21">
        <f>DATE(YEAR(Data_pożyczki),MONTH(Data_pożyczki)+ROW()-14,DAY(Data_pożyczki))+IFERROR(VLOOKUP(DATE(YEAR(Data_pożyczki),MONTH(Data_pożyczki)+ROW()-14,DAY(Data_pożyczki)),tblSpóźn[],2,FALSE),0)</f>
        <v>44941</v>
      </c>
      <c r="B204" s="22">
        <f t="shared" si="14"/>
        <v>4.2000000000000003E-2</v>
      </c>
      <c r="C204" s="23">
        <f t="shared" si="10"/>
        <v>0</v>
      </c>
      <c r="D204" s="23">
        <f>SUMIFS(tblDod[Dod_kwota],tblDod[Dod_początek],"&lt;="&amp;A204,tblDod[Dod_koniec],"&gt;="&amp;A204)</f>
        <v>0</v>
      </c>
      <c r="E204" s="10">
        <f t="shared" si="11"/>
        <v>0</v>
      </c>
      <c r="F204" s="10">
        <f t="shared" si="12"/>
        <v>0</v>
      </c>
      <c r="G204" s="10">
        <f t="shared" si="13"/>
        <v>0</v>
      </c>
    </row>
    <row r="205" spans="1:7">
      <c r="A205" s="21">
        <f>DATE(YEAR(Data_pożyczki),MONTH(Data_pożyczki)+ROW()-14,DAY(Data_pożyczki))+IFERROR(VLOOKUP(DATE(YEAR(Data_pożyczki),MONTH(Data_pożyczki)+ROW()-14,DAY(Data_pożyczki)),tblSpóźn[],2,FALSE),0)</f>
        <v>44972</v>
      </c>
      <c r="B205" s="22">
        <f t="shared" si="14"/>
        <v>4.2000000000000003E-2</v>
      </c>
      <c r="C205" s="23">
        <f t="shared" si="10"/>
        <v>0</v>
      </c>
      <c r="D205" s="23">
        <f>SUMIFS(tblDod[Dod_kwota],tblDod[Dod_początek],"&lt;="&amp;A205,tblDod[Dod_koniec],"&gt;="&amp;A205)</f>
        <v>0</v>
      </c>
      <c r="E205" s="10">
        <f t="shared" si="11"/>
        <v>0</v>
      </c>
      <c r="F205" s="10">
        <f t="shared" si="12"/>
        <v>0</v>
      </c>
      <c r="G205" s="10">
        <f t="shared" si="13"/>
        <v>0</v>
      </c>
    </row>
    <row r="206" spans="1:7">
      <c r="A206" s="21">
        <f>DATE(YEAR(Data_pożyczki),MONTH(Data_pożyczki)+ROW()-14,DAY(Data_pożyczki))+IFERROR(VLOOKUP(DATE(YEAR(Data_pożyczki),MONTH(Data_pożyczki)+ROW()-14,DAY(Data_pożyczki)),tblSpóźn[],2,FALSE),0)</f>
        <v>45000</v>
      </c>
      <c r="B206" s="22">
        <f t="shared" si="14"/>
        <v>4.2000000000000003E-2</v>
      </c>
      <c r="C206" s="23">
        <f t="shared" si="10"/>
        <v>0</v>
      </c>
      <c r="D206" s="23">
        <f>SUMIFS(tblDod[Dod_kwota],tblDod[Dod_początek],"&lt;="&amp;A206,tblDod[Dod_koniec],"&gt;="&amp;A206)</f>
        <v>0</v>
      </c>
      <c r="E206" s="10">
        <f t="shared" si="11"/>
        <v>0</v>
      </c>
      <c r="F206" s="10">
        <f t="shared" si="12"/>
        <v>0</v>
      </c>
      <c r="G206" s="10">
        <f t="shared" si="13"/>
        <v>0</v>
      </c>
    </row>
    <row r="207" spans="1:7">
      <c r="A207" s="21">
        <f>DATE(YEAR(Data_pożyczki),MONTH(Data_pożyczki)+ROW()-14,DAY(Data_pożyczki))+IFERROR(VLOOKUP(DATE(YEAR(Data_pożyczki),MONTH(Data_pożyczki)+ROW()-14,DAY(Data_pożyczki)),tblSpóźn[],2,FALSE),0)</f>
        <v>45031</v>
      </c>
      <c r="B207" s="22">
        <f t="shared" si="14"/>
        <v>4.2000000000000003E-2</v>
      </c>
      <c r="C207" s="23">
        <f t="shared" ref="C207:C270" si="15">IF(G206+E207-Monthly_Payment-D207&lt;5,G206+E207-D207,Monthly_Payment)</f>
        <v>0</v>
      </c>
      <c r="D207" s="23">
        <f>SUMIFS(tblDod[Dod_kwota],tblDod[Dod_początek],"&lt;="&amp;A207,tblDod[Dod_koniec],"&gt;="&amp;A207)</f>
        <v>0</v>
      </c>
      <c r="E207" s="10">
        <f t="shared" si="11"/>
        <v>0</v>
      </c>
      <c r="F207" s="10">
        <f t="shared" si="12"/>
        <v>0</v>
      </c>
      <c r="G207" s="10">
        <f t="shared" si="13"/>
        <v>0</v>
      </c>
    </row>
    <row r="208" spans="1:7">
      <c r="A208" s="21">
        <f>DATE(YEAR(Data_pożyczki),MONTH(Data_pożyczki)+ROW()-14,DAY(Data_pożyczki))+IFERROR(VLOOKUP(DATE(YEAR(Data_pożyczki),MONTH(Data_pożyczki)+ROW()-14,DAY(Data_pożyczki)),tblSpóźn[],2,FALSE),0)</f>
        <v>45061</v>
      </c>
      <c r="B208" s="22">
        <f t="shared" si="14"/>
        <v>4.2000000000000003E-2</v>
      </c>
      <c r="C208" s="23">
        <f t="shared" si="15"/>
        <v>0</v>
      </c>
      <c r="D208" s="23">
        <f>SUMIFS(tblDod[Dod_kwota],tblDod[Dod_początek],"&lt;="&amp;A208,tblDod[Dod_koniec],"&gt;="&amp;A208)</f>
        <v>0</v>
      </c>
      <c r="E208" s="10">
        <f t="shared" ref="E208:E271" si="16">ROUND(G207*B208*(A208-A207)/365,2)</f>
        <v>0</v>
      </c>
      <c r="F208" s="10">
        <f t="shared" ref="F208:F271" si="17">C208+D208-E208</f>
        <v>0</v>
      </c>
      <c r="G208" s="10">
        <f t="shared" ref="G208:G271" si="18">G207-F208</f>
        <v>0</v>
      </c>
    </row>
    <row r="209" spans="1:7">
      <c r="A209" s="21">
        <f>DATE(YEAR(Data_pożyczki),MONTH(Data_pożyczki)+ROW()-14,DAY(Data_pożyczki))+IFERROR(VLOOKUP(DATE(YEAR(Data_pożyczki),MONTH(Data_pożyczki)+ROW()-14,DAY(Data_pożyczki)),tblSpóźn[],2,FALSE),0)</f>
        <v>45092</v>
      </c>
      <c r="B209" s="22">
        <f t="shared" ref="B209:B272" si="19">B208</f>
        <v>4.2000000000000003E-2</v>
      </c>
      <c r="C209" s="23">
        <f t="shared" si="15"/>
        <v>0</v>
      </c>
      <c r="D209" s="23">
        <f>SUMIFS(tblDod[Dod_kwota],tblDod[Dod_początek],"&lt;="&amp;A209,tblDod[Dod_koniec],"&gt;="&amp;A209)</f>
        <v>0</v>
      </c>
      <c r="E209" s="10">
        <f t="shared" si="16"/>
        <v>0</v>
      </c>
      <c r="F209" s="10">
        <f t="shared" si="17"/>
        <v>0</v>
      </c>
      <c r="G209" s="10">
        <f t="shared" si="18"/>
        <v>0</v>
      </c>
    </row>
    <row r="210" spans="1:7">
      <c r="A210" s="21">
        <f>DATE(YEAR(Data_pożyczki),MONTH(Data_pożyczki)+ROW()-14,DAY(Data_pożyczki))+IFERROR(VLOOKUP(DATE(YEAR(Data_pożyczki),MONTH(Data_pożyczki)+ROW()-14,DAY(Data_pożyczki)),tblSpóźn[],2,FALSE),0)</f>
        <v>45122</v>
      </c>
      <c r="B210" s="22">
        <f t="shared" si="19"/>
        <v>4.2000000000000003E-2</v>
      </c>
      <c r="C210" s="23">
        <f t="shared" si="15"/>
        <v>0</v>
      </c>
      <c r="D210" s="23">
        <f>SUMIFS(tblDod[Dod_kwota],tblDod[Dod_początek],"&lt;="&amp;A210,tblDod[Dod_koniec],"&gt;="&amp;A210)</f>
        <v>0</v>
      </c>
      <c r="E210" s="10">
        <f t="shared" si="16"/>
        <v>0</v>
      </c>
      <c r="F210" s="10">
        <f t="shared" si="17"/>
        <v>0</v>
      </c>
      <c r="G210" s="10">
        <f t="shared" si="18"/>
        <v>0</v>
      </c>
    </row>
    <row r="211" spans="1:7">
      <c r="A211" s="21">
        <f>DATE(YEAR(Data_pożyczki),MONTH(Data_pożyczki)+ROW()-14,DAY(Data_pożyczki))+IFERROR(VLOOKUP(DATE(YEAR(Data_pożyczki),MONTH(Data_pożyczki)+ROW()-14,DAY(Data_pożyczki)),tblSpóźn[],2,FALSE),0)</f>
        <v>45153</v>
      </c>
      <c r="B211" s="22">
        <f t="shared" si="19"/>
        <v>4.2000000000000003E-2</v>
      </c>
      <c r="C211" s="23">
        <f t="shared" si="15"/>
        <v>0</v>
      </c>
      <c r="D211" s="23">
        <f>SUMIFS(tblDod[Dod_kwota],tblDod[Dod_początek],"&lt;="&amp;A211,tblDod[Dod_koniec],"&gt;="&amp;A211)</f>
        <v>0</v>
      </c>
      <c r="E211" s="10">
        <f t="shared" si="16"/>
        <v>0</v>
      </c>
      <c r="F211" s="10">
        <f t="shared" si="17"/>
        <v>0</v>
      </c>
      <c r="G211" s="10">
        <f t="shared" si="18"/>
        <v>0</v>
      </c>
    </row>
    <row r="212" spans="1:7">
      <c r="A212" s="21">
        <f>DATE(YEAR(Data_pożyczki),MONTH(Data_pożyczki)+ROW()-14,DAY(Data_pożyczki))+IFERROR(VLOOKUP(DATE(YEAR(Data_pożyczki),MONTH(Data_pożyczki)+ROW()-14,DAY(Data_pożyczki)),tblSpóźn[],2,FALSE),0)</f>
        <v>45184</v>
      </c>
      <c r="B212" s="22">
        <f t="shared" si="19"/>
        <v>4.2000000000000003E-2</v>
      </c>
      <c r="C212" s="23">
        <f t="shared" si="15"/>
        <v>0</v>
      </c>
      <c r="D212" s="23">
        <f>SUMIFS(tblDod[Dod_kwota],tblDod[Dod_początek],"&lt;="&amp;A212,tblDod[Dod_koniec],"&gt;="&amp;A212)</f>
        <v>0</v>
      </c>
      <c r="E212" s="10">
        <f t="shared" si="16"/>
        <v>0</v>
      </c>
      <c r="F212" s="10">
        <f t="shared" si="17"/>
        <v>0</v>
      </c>
      <c r="G212" s="10">
        <f t="shared" si="18"/>
        <v>0</v>
      </c>
    </row>
    <row r="213" spans="1:7">
      <c r="A213" s="21">
        <f>DATE(YEAR(Data_pożyczki),MONTH(Data_pożyczki)+ROW()-14,DAY(Data_pożyczki))+IFERROR(VLOOKUP(DATE(YEAR(Data_pożyczki),MONTH(Data_pożyczki)+ROW()-14,DAY(Data_pożyczki)),tblSpóźn[],2,FALSE),0)</f>
        <v>45214</v>
      </c>
      <c r="B213" s="22">
        <f t="shared" si="19"/>
        <v>4.2000000000000003E-2</v>
      </c>
      <c r="C213" s="23">
        <f t="shared" si="15"/>
        <v>0</v>
      </c>
      <c r="D213" s="23">
        <f>SUMIFS(tblDod[Dod_kwota],tblDod[Dod_początek],"&lt;="&amp;A213,tblDod[Dod_koniec],"&gt;="&amp;A213)</f>
        <v>0</v>
      </c>
      <c r="E213" s="10">
        <f t="shared" si="16"/>
        <v>0</v>
      </c>
      <c r="F213" s="10">
        <f t="shared" si="17"/>
        <v>0</v>
      </c>
      <c r="G213" s="10">
        <f t="shared" si="18"/>
        <v>0</v>
      </c>
    </row>
    <row r="214" spans="1:7">
      <c r="A214" s="21">
        <f>DATE(YEAR(Data_pożyczki),MONTH(Data_pożyczki)+ROW()-14,DAY(Data_pożyczki))+IFERROR(VLOOKUP(DATE(YEAR(Data_pożyczki),MONTH(Data_pożyczki)+ROW()-14,DAY(Data_pożyczki)),tblSpóźn[],2,FALSE),0)</f>
        <v>45245</v>
      </c>
      <c r="B214" s="22">
        <f t="shared" si="19"/>
        <v>4.2000000000000003E-2</v>
      </c>
      <c r="C214" s="23">
        <f t="shared" si="15"/>
        <v>0</v>
      </c>
      <c r="D214" s="23">
        <f>SUMIFS(tblDod[Dod_kwota],tblDod[Dod_początek],"&lt;="&amp;A214,tblDod[Dod_koniec],"&gt;="&amp;A214)</f>
        <v>0</v>
      </c>
      <c r="E214" s="10">
        <f t="shared" si="16"/>
        <v>0</v>
      </c>
      <c r="F214" s="10">
        <f t="shared" si="17"/>
        <v>0</v>
      </c>
      <c r="G214" s="10">
        <f t="shared" si="18"/>
        <v>0</v>
      </c>
    </row>
    <row r="215" spans="1:7">
      <c r="A215" s="21">
        <f>DATE(YEAR(Data_pożyczki),MONTH(Data_pożyczki)+ROW()-14,DAY(Data_pożyczki))+IFERROR(VLOOKUP(DATE(YEAR(Data_pożyczki),MONTH(Data_pożyczki)+ROW()-14,DAY(Data_pożyczki)),tblSpóźn[],2,FALSE),0)</f>
        <v>45275</v>
      </c>
      <c r="B215" s="22">
        <f t="shared" si="19"/>
        <v>4.2000000000000003E-2</v>
      </c>
      <c r="C215" s="23">
        <f t="shared" si="15"/>
        <v>0</v>
      </c>
      <c r="D215" s="23">
        <f>SUMIFS(tblDod[Dod_kwota],tblDod[Dod_początek],"&lt;="&amp;A215,tblDod[Dod_koniec],"&gt;="&amp;A215)</f>
        <v>0</v>
      </c>
      <c r="E215" s="10">
        <f t="shared" si="16"/>
        <v>0</v>
      </c>
      <c r="F215" s="10">
        <f t="shared" si="17"/>
        <v>0</v>
      </c>
      <c r="G215" s="10">
        <f t="shared" si="18"/>
        <v>0</v>
      </c>
    </row>
    <row r="216" spans="1:7">
      <c r="A216" s="21">
        <f>DATE(YEAR(Data_pożyczki),MONTH(Data_pożyczki)+ROW()-14,DAY(Data_pożyczki))+IFERROR(VLOOKUP(DATE(YEAR(Data_pożyczki),MONTH(Data_pożyczki)+ROW()-14,DAY(Data_pożyczki)),tblSpóźn[],2,FALSE),0)</f>
        <v>45306</v>
      </c>
      <c r="B216" s="22">
        <f t="shared" si="19"/>
        <v>4.2000000000000003E-2</v>
      </c>
      <c r="C216" s="23">
        <f t="shared" si="15"/>
        <v>0</v>
      </c>
      <c r="D216" s="23">
        <f>SUMIFS(tblDod[Dod_kwota],tblDod[Dod_początek],"&lt;="&amp;A216,tblDod[Dod_koniec],"&gt;="&amp;A216)</f>
        <v>0</v>
      </c>
      <c r="E216" s="10">
        <f t="shared" si="16"/>
        <v>0</v>
      </c>
      <c r="F216" s="10">
        <f t="shared" si="17"/>
        <v>0</v>
      </c>
      <c r="G216" s="10">
        <f t="shared" si="18"/>
        <v>0</v>
      </c>
    </row>
    <row r="217" spans="1:7">
      <c r="A217" s="21">
        <f>DATE(YEAR(Data_pożyczki),MONTH(Data_pożyczki)+ROW()-14,DAY(Data_pożyczki))+IFERROR(VLOOKUP(DATE(YEAR(Data_pożyczki),MONTH(Data_pożyczki)+ROW()-14,DAY(Data_pożyczki)),tblSpóźn[],2,FALSE),0)</f>
        <v>45337</v>
      </c>
      <c r="B217" s="22">
        <f t="shared" si="19"/>
        <v>4.2000000000000003E-2</v>
      </c>
      <c r="C217" s="23">
        <f t="shared" si="15"/>
        <v>0</v>
      </c>
      <c r="D217" s="23">
        <f>SUMIFS(tblDod[Dod_kwota],tblDod[Dod_początek],"&lt;="&amp;A217,tblDod[Dod_koniec],"&gt;="&amp;A217)</f>
        <v>0</v>
      </c>
      <c r="E217" s="10">
        <f t="shared" si="16"/>
        <v>0</v>
      </c>
      <c r="F217" s="10">
        <f t="shared" si="17"/>
        <v>0</v>
      </c>
      <c r="G217" s="10">
        <f t="shared" si="18"/>
        <v>0</v>
      </c>
    </row>
    <row r="218" spans="1:7">
      <c r="A218" s="21">
        <f>DATE(YEAR(Data_pożyczki),MONTH(Data_pożyczki)+ROW()-14,DAY(Data_pożyczki))+IFERROR(VLOOKUP(DATE(YEAR(Data_pożyczki),MONTH(Data_pożyczki)+ROW()-14,DAY(Data_pożyczki)),tblSpóźn[],2,FALSE),0)</f>
        <v>45366</v>
      </c>
      <c r="B218" s="22">
        <f t="shared" si="19"/>
        <v>4.2000000000000003E-2</v>
      </c>
      <c r="C218" s="23">
        <f t="shared" si="15"/>
        <v>0</v>
      </c>
      <c r="D218" s="23">
        <f>SUMIFS(tblDod[Dod_kwota],tblDod[Dod_początek],"&lt;="&amp;A218,tblDod[Dod_koniec],"&gt;="&amp;A218)</f>
        <v>0</v>
      </c>
      <c r="E218" s="10">
        <f t="shared" si="16"/>
        <v>0</v>
      </c>
      <c r="F218" s="10">
        <f t="shared" si="17"/>
        <v>0</v>
      </c>
      <c r="G218" s="10">
        <f t="shared" si="18"/>
        <v>0</v>
      </c>
    </row>
    <row r="219" spans="1:7">
      <c r="A219" s="21">
        <f>DATE(YEAR(Data_pożyczki),MONTH(Data_pożyczki)+ROW()-14,DAY(Data_pożyczki))+IFERROR(VLOOKUP(DATE(YEAR(Data_pożyczki),MONTH(Data_pożyczki)+ROW()-14,DAY(Data_pożyczki)),tblSpóźn[],2,FALSE),0)</f>
        <v>45397</v>
      </c>
      <c r="B219" s="22">
        <f t="shared" si="19"/>
        <v>4.2000000000000003E-2</v>
      </c>
      <c r="C219" s="23">
        <f t="shared" si="15"/>
        <v>0</v>
      </c>
      <c r="D219" s="23">
        <f>SUMIFS(tblDod[Dod_kwota],tblDod[Dod_początek],"&lt;="&amp;A219,tblDod[Dod_koniec],"&gt;="&amp;A219)</f>
        <v>0</v>
      </c>
      <c r="E219" s="10">
        <f t="shared" si="16"/>
        <v>0</v>
      </c>
      <c r="F219" s="10">
        <f t="shared" si="17"/>
        <v>0</v>
      </c>
      <c r="G219" s="10">
        <f t="shared" si="18"/>
        <v>0</v>
      </c>
    </row>
    <row r="220" spans="1:7">
      <c r="A220" s="21">
        <f>DATE(YEAR(Data_pożyczki),MONTH(Data_pożyczki)+ROW()-14,DAY(Data_pożyczki))+IFERROR(VLOOKUP(DATE(YEAR(Data_pożyczki),MONTH(Data_pożyczki)+ROW()-14,DAY(Data_pożyczki)),tblSpóźn[],2,FALSE),0)</f>
        <v>45427</v>
      </c>
      <c r="B220" s="22">
        <f t="shared" si="19"/>
        <v>4.2000000000000003E-2</v>
      </c>
      <c r="C220" s="23">
        <f t="shared" si="15"/>
        <v>0</v>
      </c>
      <c r="D220" s="23">
        <f>SUMIFS(tblDod[Dod_kwota],tblDod[Dod_początek],"&lt;="&amp;A220,tblDod[Dod_koniec],"&gt;="&amp;A220)</f>
        <v>0</v>
      </c>
      <c r="E220" s="10">
        <f t="shared" si="16"/>
        <v>0</v>
      </c>
      <c r="F220" s="10">
        <f t="shared" si="17"/>
        <v>0</v>
      </c>
      <c r="G220" s="10">
        <f t="shared" si="18"/>
        <v>0</v>
      </c>
    </row>
    <row r="221" spans="1:7">
      <c r="A221" s="21">
        <f>DATE(YEAR(Data_pożyczki),MONTH(Data_pożyczki)+ROW()-14,DAY(Data_pożyczki))+IFERROR(VLOOKUP(DATE(YEAR(Data_pożyczki),MONTH(Data_pożyczki)+ROW()-14,DAY(Data_pożyczki)),tblSpóźn[],2,FALSE),0)</f>
        <v>45458</v>
      </c>
      <c r="B221" s="22">
        <f t="shared" si="19"/>
        <v>4.2000000000000003E-2</v>
      </c>
      <c r="C221" s="23">
        <f t="shared" si="15"/>
        <v>0</v>
      </c>
      <c r="D221" s="23">
        <f>SUMIFS(tblDod[Dod_kwota],tblDod[Dod_początek],"&lt;="&amp;A221,tblDod[Dod_koniec],"&gt;="&amp;A221)</f>
        <v>0</v>
      </c>
      <c r="E221" s="10">
        <f t="shared" si="16"/>
        <v>0</v>
      </c>
      <c r="F221" s="10">
        <f t="shared" si="17"/>
        <v>0</v>
      </c>
      <c r="G221" s="10">
        <f t="shared" si="18"/>
        <v>0</v>
      </c>
    </row>
    <row r="222" spans="1:7">
      <c r="A222" s="21">
        <f>DATE(YEAR(Data_pożyczki),MONTH(Data_pożyczki)+ROW()-14,DAY(Data_pożyczki))+IFERROR(VLOOKUP(DATE(YEAR(Data_pożyczki),MONTH(Data_pożyczki)+ROW()-14,DAY(Data_pożyczki)),tblSpóźn[],2,FALSE),0)</f>
        <v>45488</v>
      </c>
      <c r="B222" s="22">
        <f t="shared" si="19"/>
        <v>4.2000000000000003E-2</v>
      </c>
      <c r="C222" s="23">
        <f t="shared" si="15"/>
        <v>0</v>
      </c>
      <c r="D222" s="23">
        <f>SUMIFS(tblDod[Dod_kwota],tblDod[Dod_początek],"&lt;="&amp;A222,tblDod[Dod_koniec],"&gt;="&amp;A222)</f>
        <v>0</v>
      </c>
      <c r="E222" s="10">
        <f t="shared" si="16"/>
        <v>0</v>
      </c>
      <c r="F222" s="10">
        <f t="shared" si="17"/>
        <v>0</v>
      </c>
      <c r="G222" s="10">
        <f t="shared" si="18"/>
        <v>0</v>
      </c>
    </row>
    <row r="223" spans="1:7">
      <c r="A223" s="21">
        <f>DATE(YEAR(Data_pożyczki),MONTH(Data_pożyczki)+ROW()-14,DAY(Data_pożyczki))+IFERROR(VLOOKUP(DATE(YEAR(Data_pożyczki),MONTH(Data_pożyczki)+ROW()-14,DAY(Data_pożyczki)),tblSpóźn[],2,FALSE),0)</f>
        <v>45519</v>
      </c>
      <c r="B223" s="22">
        <f t="shared" si="19"/>
        <v>4.2000000000000003E-2</v>
      </c>
      <c r="C223" s="23">
        <f t="shared" si="15"/>
        <v>0</v>
      </c>
      <c r="D223" s="23">
        <f>SUMIFS(tblDod[Dod_kwota],tblDod[Dod_początek],"&lt;="&amp;A223,tblDod[Dod_koniec],"&gt;="&amp;A223)</f>
        <v>0</v>
      </c>
      <c r="E223" s="10">
        <f t="shared" si="16"/>
        <v>0</v>
      </c>
      <c r="F223" s="10">
        <f t="shared" si="17"/>
        <v>0</v>
      </c>
      <c r="G223" s="10">
        <f t="shared" si="18"/>
        <v>0</v>
      </c>
    </row>
    <row r="224" spans="1:7">
      <c r="A224" s="21">
        <f>DATE(YEAR(Data_pożyczki),MONTH(Data_pożyczki)+ROW()-14,DAY(Data_pożyczki))+IFERROR(VLOOKUP(DATE(YEAR(Data_pożyczki),MONTH(Data_pożyczki)+ROW()-14,DAY(Data_pożyczki)),tblSpóźn[],2,FALSE),0)</f>
        <v>45550</v>
      </c>
      <c r="B224" s="22">
        <f t="shared" si="19"/>
        <v>4.2000000000000003E-2</v>
      </c>
      <c r="C224" s="23">
        <f t="shared" si="15"/>
        <v>0</v>
      </c>
      <c r="D224" s="23">
        <f>SUMIFS(tblDod[Dod_kwota],tblDod[Dod_początek],"&lt;="&amp;A224,tblDod[Dod_koniec],"&gt;="&amp;A224)</f>
        <v>0</v>
      </c>
      <c r="E224" s="10">
        <f t="shared" si="16"/>
        <v>0</v>
      </c>
      <c r="F224" s="10">
        <f t="shared" si="17"/>
        <v>0</v>
      </c>
      <c r="G224" s="10">
        <f t="shared" si="18"/>
        <v>0</v>
      </c>
    </row>
    <row r="225" spans="1:7">
      <c r="A225" s="21">
        <f>DATE(YEAR(Data_pożyczki),MONTH(Data_pożyczki)+ROW()-14,DAY(Data_pożyczki))+IFERROR(VLOOKUP(DATE(YEAR(Data_pożyczki),MONTH(Data_pożyczki)+ROW()-14,DAY(Data_pożyczki)),tblSpóźn[],2,FALSE),0)</f>
        <v>45580</v>
      </c>
      <c r="B225" s="22">
        <f t="shared" si="19"/>
        <v>4.2000000000000003E-2</v>
      </c>
      <c r="C225" s="23">
        <f t="shared" si="15"/>
        <v>0</v>
      </c>
      <c r="D225" s="23">
        <f>SUMIFS(tblDod[Dod_kwota],tblDod[Dod_początek],"&lt;="&amp;A225,tblDod[Dod_koniec],"&gt;="&amp;A225)</f>
        <v>0</v>
      </c>
      <c r="E225" s="10">
        <f t="shared" si="16"/>
        <v>0</v>
      </c>
      <c r="F225" s="10">
        <f t="shared" si="17"/>
        <v>0</v>
      </c>
      <c r="G225" s="10">
        <f t="shared" si="18"/>
        <v>0</v>
      </c>
    </row>
    <row r="226" spans="1:7">
      <c r="A226" s="21">
        <f>DATE(YEAR(Data_pożyczki),MONTH(Data_pożyczki)+ROW()-14,DAY(Data_pożyczki))+IFERROR(VLOOKUP(DATE(YEAR(Data_pożyczki),MONTH(Data_pożyczki)+ROW()-14,DAY(Data_pożyczki)),tblSpóźn[],2,FALSE),0)</f>
        <v>45611</v>
      </c>
      <c r="B226" s="22">
        <f t="shared" si="19"/>
        <v>4.2000000000000003E-2</v>
      </c>
      <c r="C226" s="23">
        <f t="shared" si="15"/>
        <v>0</v>
      </c>
      <c r="D226" s="23">
        <f>SUMIFS(tblDod[Dod_kwota],tblDod[Dod_początek],"&lt;="&amp;A226,tblDod[Dod_koniec],"&gt;="&amp;A226)</f>
        <v>0</v>
      </c>
      <c r="E226" s="10">
        <f t="shared" si="16"/>
        <v>0</v>
      </c>
      <c r="F226" s="10">
        <f t="shared" si="17"/>
        <v>0</v>
      </c>
      <c r="G226" s="10">
        <f t="shared" si="18"/>
        <v>0</v>
      </c>
    </row>
    <row r="227" spans="1:7">
      <c r="A227" s="21">
        <f>DATE(YEAR(Data_pożyczki),MONTH(Data_pożyczki)+ROW()-14,DAY(Data_pożyczki))+IFERROR(VLOOKUP(DATE(YEAR(Data_pożyczki),MONTH(Data_pożyczki)+ROW()-14,DAY(Data_pożyczki)),tblSpóźn[],2,FALSE),0)</f>
        <v>45641</v>
      </c>
      <c r="B227" s="22">
        <f t="shared" si="19"/>
        <v>4.2000000000000003E-2</v>
      </c>
      <c r="C227" s="23">
        <f t="shared" si="15"/>
        <v>0</v>
      </c>
      <c r="D227" s="23">
        <f>SUMIFS(tblDod[Dod_kwota],tblDod[Dod_początek],"&lt;="&amp;A227,tblDod[Dod_koniec],"&gt;="&amp;A227)</f>
        <v>0</v>
      </c>
      <c r="E227" s="10">
        <f t="shared" si="16"/>
        <v>0</v>
      </c>
      <c r="F227" s="10">
        <f t="shared" si="17"/>
        <v>0</v>
      </c>
      <c r="G227" s="10">
        <f t="shared" si="18"/>
        <v>0</v>
      </c>
    </row>
    <row r="228" spans="1:7">
      <c r="A228" s="21">
        <f>DATE(YEAR(Data_pożyczki),MONTH(Data_pożyczki)+ROW()-14,DAY(Data_pożyczki))+IFERROR(VLOOKUP(DATE(YEAR(Data_pożyczki),MONTH(Data_pożyczki)+ROW()-14,DAY(Data_pożyczki)),tblSpóźn[],2,FALSE),0)</f>
        <v>45672</v>
      </c>
      <c r="B228" s="22">
        <f t="shared" si="19"/>
        <v>4.2000000000000003E-2</v>
      </c>
      <c r="C228" s="23">
        <f t="shared" si="15"/>
        <v>0</v>
      </c>
      <c r="D228" s="23">
        <f>SUMIFS(tblDod[Dod_kwota],tblDod[Dod_początek],"&lt;="&amp;A228,tblDod[Dod_koniec],"&gt;="&amp;A228)</f>
        <v>0</v>
      </c>
      <c r="E228" s="10">
        <f t="shared" si="16"/>
        <v>0</v>
      </c>
      <c r="F228" s="10">
        <f t="shared" si="17"/>
        <v>0</v>
      </c>
      <c r="G228" s="10">
        <f t="shared" si="18"/>
        <v>0</v>
      </c>
    </row>
    <row r="229" spans="1:7">
      <c r="A229" s="21">
        <f>DATE(YEAR(Data_pożyczki),MONTH(Data_pożyczki)+ROW()-14,DAY(Data_pożyczki))+IFERROR(VLOOKUP(DATE(YEAR(Data_pożyczki),MONTH(Data_pożyczki)+ROW()-14,DAY(Data_pożyczki)),tblSpóźn[],2,FALSE),0)</f>
        <v>45703</v>
      </c>
      <c r="B229" s="22">
        <f t="shared" si="19"/>
        <v>4.2000000000000003E-2</v>
      </c>
      <c r="C229" s="23">
        <f t="shared" si="15"/>
        <v>0</v>
      </c>
      <c r="D229" s="23">
        <f>SUMIFS(tblDod[Dod_kwota],tblDod[Dod_początek],"&lt;="&amp;A229,tblDod[Dod_koniec],"&gt;="&amp;A229)</f>
        <v>0</v>
      </c>
      <c r="E229" s="10">
        <f t="shared" si="16"/>
        <v>0</v>
      </c>
      <c r="F229" s="10">
        <f t="shared" si="17"/>
        <v>0</v>
      </c>
      <c r="G229" s="10">
        <f t="shared" si="18"/>
        <v>0</v>
      </c>
    </row>
    <row r="230" spans="1:7">
      <c r="A230" s="21">
        <f>DATE(YEAR(Data_pożyczki),MONTH(Data_pożyczki)+ROW()-14,DAY(Data_pożyczki))+IFERROR(VLOOKUP(DATE(YEAR(Data_pożyczki),MONTH(Data_pożyczki)+ROW()-14,DAY(Data_pożyczki)),tblSpóźn[],2,FALSE),0)</f>
        <v>45731</v>
      </c>
      <c r="B230" s="22">
        <f t="shared" si="19"/>
        <v>4.2000000000000003E-2</v>
      </c>
      <c r="C230" s="23">
        <f t="shared" si="15"/>
        <v>0</v>
      </c>
      <c r="D230" s="23">
        <f>SUMIFS(tblDod[Dod_kwota],tblDod[Dod_początek],"&lt;="&amp;A230,tblDod[Dod_koniec],"&gt;="&amp;A230)</f>
        <v>0</v>
      </c>
      <c r="E230" s="10">
        <f t="shared" si="16"/>
        <v>0</v>
      </c>
      <c r="F230" s="10">
        <f t="shared" si="17"/>
        <v>0</v>
      </c>
      <c r="G230" s="10">
        <f t="shared" si="18"/>
        <v>0</v>
      </c>
    </row>
    <row r="231" spans="1:7">
      <c r="A231" s="21">
        <f>DATE(YEAR(Data_pożyczki),MONTH(Data_pożyczki)+ROW()-14,DAY(Data_pożyczki))+IFERROR(VLOOKUP(DATE(YEAR(Data_pożyczki),MONTH(Data_pożyczki)+ROW()-14,DAY(Data_pożyczki)),tblSpóźn[],2,FALSE),0)</f>
        <v>45762</v>
      </c>
      <c r="B231" s="22">
        <f t="shared" si="19"/>
        <v>4.2000000000000003E-2</v>
      </c>
      <c r="C231" s="23">
        <f t="shared" si="15"/>
        <v>0</v>
      </c>
      <c r="D231" s="23">
        <f>SUMIFS(tblDod[Dod_kwota],tblDod[Dod_początek],"&lt;="&amp;A231,tblDod[Dod_koniec],"&gt;="&amp;A231)</f>
        <v>0</v>
      </c>
      <c r="E231" s="10">
        <f t="shared" si="16"/>
        <v>0</v>
      </c>
      <c r="F231" s="10">
        <f t="shared" si="17"/>
        <v>0</v>
      </c>
      <c r="G231" s="10">
        <f t="shared" si="18"/>
        <v>0</v>
      </c>
    </row>
    <row r="232" spans="1:7">
      <c r="A232" s="21">
        <f>DATE(YEAR(Data_pożyczki),MONTH(Data_pożyczki)+ROW()-14,DAY(Data_pożyczki))+IFERROR(VLOOKUP(DATE(YEAR(Data_pożyczki),MONTH(Data_pożyczki)+ROW()-14,DAY(Data_pożyczki)),tblSpóźn[],2,FALSE),0)</f>
        <v>45792</v>
      </c>
      <c r="B232" s="22">
        <f t="shared" si="19"/>
        <v>4.2000000000000003E-2</v>
      </c>
      <c r="C232" s="23">
        <f t="shared" si="15"/>
        <v>0</v>
      </c>
      <c r="D232" s="23">
        <f>SUMIFS(tblDod[Dod_kwota],tblDod[Dod_początek],"&lt;="&amp;A232,tblDod[Dod_koniec],"&gt;="&amp;A232)</f>
        <v>0</v>
      </c>
      <c r="E232" s="10">
        <f t="shared" si="16"/>
        <v>0</v>
      </c>
      <c r="F232" s="10">
        <f t="shared" si="17"/>
        <v>0</v>
      </c>
      <c r="G232" s="10">
        <f t="shared" si="18"/>
        <v>0</v>
      </c>
    </row>
    <row r="233" spans="1:7">
      <c r="A233" s="21">
        <f>DATE(YEAR(Data_pożyczki),MONTH(Data_pożyczki)+ROW()-14,DAY(Data_pożyczki))+IFERROR(VLOOKUP(DATE(YEAR(Data_pożyczki),MONTH(Data_pożyczki)+ROW()-14,DAY(Data_pożyczki)),tblSpóźn[],2,FALSE),0)</f>
        <v>45823</v>
      </c>
      <c r="B233" s="22">
        <f t="shared" si="19"/>
        <v>4.2000000000000003E-2</v>
      </c>
      <c r="C233" s="23">
        <f t="shared" si="15"/>
        <v>0</v>
      </c>
      <c r="D233" s="23">
        <f>SUMIFS(tblDod[Dod_kwota],tblDod[Dod_początek],"&lt;="&amp;A233,tblDod[Dod_koniec],"&gt;="&amp;A233)</f>
        <v>0</v>
      </c>
      <c r="E233" s="10">
        <f t="shared" si="16"/>
        <v>0</v>
      </c>
      <c r="F233" s="10">
        <f t="shared" si="17"/>
        <v>0</v>
      </c>
      <c r="G233" s="10">
        <f t="shared" si="18"/>
        <v>0</v>
      </c>
    </row>
    <row r="234" spans="1:7">
      <c r="A234" s="21">
        <f>DATE(YEAR(Data_pożyczki),MONTH(Data_pożyczki)+ROW()-14,DAY(Data_pożyczki))+IFERROR(VLOOKUP(DATE(YEAR(Data_pożyczki),MONTH(Data_pożyczki)+ROW()-14,DAY(Data_pożyczki)),tblSpóźn[],2,FALSE),0)</f>
        <v>45853</v>
      </c>
      <c r="B234" s="22">
        <f t="shared" si="19"/>
        <v>4.2000000000000003E-2</v>
      </c>
      <c r="C234" s="23">
        <f t="shared" si="15"/>
        <v>0</v>
      </c>
      <c r="D234" s="23">
        <f>SUMIFS(tblDod[Dod_kwota],tblDod[Dod_początek],"&lt;="&amp;A234,tblDod[Dod_koniec],"&gt;="&amp;A234)</f>
        <v>0</v>
      </c>
      <c r="E234" s="10">
        <f t="shared" si="16"/>
        <v>0</v>
      </c>
      <c r="F234" s="10">
        <f t="shared" si="17"/>
        <v>0</v>
      </c>
      <c r="G234" s="10">
        <f t="shared" si="18"/>
        <v>0</v>
      </c>
    </row>
    <row r="235" spans="1:7">
      <c r="A235" s="21">
        <f>DATE(YEAR(Data_pożyczki),MONTH(Data_pożyczki)+ROW()-14,DAY(Data_pożyczki))+IFERROR(VLOOKUP(DATE(YEAR(Data_pożyczki),MONTH(Data_pożyczki)+ROW()-14,DAY(Data_pożyczki)),tblSpóźn[],2,FALSE),0)</f>
        <v>45884</v>
      </c>
      <c r="B235" s="22">
        <f t="shared" si="19"/>
        <v>4.2000000000000003E-2</v>
      </c>
      <c r="C235" s="23">
        <f t="shared" si="15"/>
        <v>0</v>
      </c>
      <c r="D235" s="23">
        <f>SUMIFS(tblDod[Dod_kwota],tblDod[Dod_początek],"&lt;="&amp;A235,tblDod[Dod_koniec],"&gt;="&amp;A235)</f>
        <v>0</v>
      </c>
      <c r="E235" s="10">
        <f t="shared" si="16"/>
        <v>0</v>
      </c>
      <c r="F235" s="10">
        <f t="shared" si="17"/>
        <v>0</v>
      </c>
      <c r="G235" s="10">
        <f t="shared" si="18"/>
        <v>0</v>
      </c>
    </row>
    <row r="236" spans="1:7">
      <c r="A236" s="21">
        <f>DATE(YEAR(Data_pożyczki),MONTH(Data_pożyczki)+ROW()-14,DAY(Data_pożyczki))+IFERROR(VLOOKUP(DATE(YEAR(Data_pożyczki),MONTH(Data_pożyczki)+ROW()-14,DAY(Data_pożyczki)),tblSpóźn[],2,FALSE),0)</f>
        <v>45915</v>
      </c>
      <c r="B236" s="22">
        <f t="shared" si="19"/>
        <v>4.2000000000000003E-2</v>
      </c>
      <c r="C236" s="23">
        <f t="shared" si="15"/>
        <v>0</v>
      </c>
      <c r="D236" s="23">
        <f>SUMIFS(tblDod[Dod_kwota],tblDod[Dod_początek],"&lt;="&amp;A236,tblDod[Dod_koniec],"&gt;="&amp;A236)</f>
        <v>0</v>
      </c>
      <c r="E236" s="10">
        <f t="shared" si="16"/>
        <v>0</v>
      </c>
      <c r="F236" s="10">
        <f t="shared" si="17"/>
        <v>0</v>
      </c>
      <c r="G236" s="10">
        <f t="shared" si="18"/>
        <v>0</v>
      </c>
    </row>
    <row r="237" spans="1:7">
      <c r="A237" s="21">
        <f>DATE(YEAR(Data_pożyczki),MONTH(Data_pożyczki)+ROW()-14,DAY(Data_pożyczki))+IFERROR(VLOOKUP(DATE(YEAR(Data_pożyczki),MONTH(Data_pożyczki)+ROW()-14,DAY(Data_pożyczki)),tblSpóźn[],2,FALSE),0)</f>
        <v>45945</v>
      </c>
      <c r="B237" s="22">
        <f t="shared" si="19"/>
        <v>4.2000000000000003E-2</v>
      </c>
      <c r="C237" s="23">
        <f t="shared" si="15"/>
        <v>0</v>
      </c>
      <c r="D237" s="23">
        <f>SUMIFS(tblDod[Dod_kwota],tblDod[Dod_początek],"&lt;="&amp;A237,tblDod[Dod_koniec],"&gt;="&amp;A237)</f>
        <v>0</v>
      </c>
      <c r="E237" s="10">
        <f t="shared" si="16"/>
        <v>0</v>
      </c>
      <c r="F237" s="10">
        <f t="shared" si="17"/>
        <v>0</v>
      </c>
      <c r="G237" s="10">
        <f t="shared" si="18"/>
        <v>0</v>
      </c>
    </row>
    <row r="238" spans="1:7">
      <c r="A238" s="21">
        <f>DATE(YEAR(Data_pożyczki),MONTH(Data_pożyczki)+ROW()-14,DAY(Data_pożyczki))+IFERROR(VLOOKUP(DATE(YEAR(Data_pożyczki),MONTH(Data_pożyczki)+ROW()-14,DAY(Data_pożyczki)),tblSpóźn[],2,FALSE),0)</f>
        <v>45976</v>
      </c>
      <c r="B238" s="22">
        <f t="shared" si="19"/>
        <v>4.2000000000000003E-2</v>
      </c>
      <c r="C238" s="23">
        <f t="shared" si="15"/>
        <v>0</v>
      </c>
      <c r="D238" s="23">
        <f>SUMIFS(tblDod[Dod_kwota],tblDod[Dod_początek],"&lt;="&amp;A238,tblDod[Dod_koniec],"&gt;="&amp;A238)</f>
        <v>0</v>
      </c>
      <c r="E238" s="10">
        <f t="shared" si="16"/>
        <v>0</v>
      </c>
      <c r="F238" s="10">
        <f t="shared" si="17"/>
        <v>0</v>
      </c>
      <c r="G238" s="10">
        <f t="shared" si="18"/>
        <v>0</v>
      </c>
    </row>
    <row r="239" spans="1:7">
      <c r="A239" s="21">
        <f>DATE(YEAR(Data_pożyczki),MONTH(Data_pożyczki)+ROW()-14,DAY(Data_pożyczki))+IFERROR(VLOOKUP(DATE(YEAR(Data_pożyczki),MONTH(Data_pożyczki)+ROW()-14,DAY(Data_pożyczki)),tblSpóźn[],2,FALSE),0)</f>
        <v>46006</v>
      </c>
      <c r="B239" s="22">
        <f t="shared" si="19"/>
        <v>4.2000000000000003E-2</v>
      </c>
      <c r="C239" s="23">
        <f t="shared" si="15"/>
        <v>0</v>
      </c>
      <c r="D239" s="23">
        <f>SUMIFS(tblDod[Dod_kwota],tblDod[Dod_początek],"&lt;="&amp;A239,tblDod[Dod_koniec],"&gt;="&amp;A239)</f>
        <v>0</v>
      </c>
      <c r="E239" s="10">
        <f t="shared" si="16"/>
        <v>0</v>
      </c>
      <c r="F239" s="10">
        <f t="shared" si="17"/>
        <v>0</v>
      </c>
      <c r="G239" s="10">
        <f t="shared" si="18"/>
        <v>0</v>
      </c>
    </row>
    <row r="240" spans="1:7">
      <c r="A240" s="21">
        <f>DATE(YEAR(Data_pożyczki),MONTH(Data_pożyczki)+ROW()-14,DAY(Data_pożyczki))+IFERROR(VLOOKUP(DATE(YEAR(Data_pożyczki),MONTH(Data_pożyczki)+ROW()-14,DAY(Data_pożyczki)),tblSpóźn[],2,FALSE),0)</f>
        <v>46037</v>
      </c>
      <c r="B240" s="22">
        <f t="shared" si="19"/>
        <v>4.2000000000000003E-2</v>
      </c>
      <c r="C240" s="23">
        <f t="shared" si="15"/>
        <v>0</v>
      </c>
      <c r="D240" s="23">
        <f>SUMIFS(tblDod[Dod_kwota],tblDod[Dod_początek],"&lt;="&amp;A240,tblDod[Dod_koniec],"&gt;="&amp;A240)</f>
        <v>0</v>
      </c>
      <c r="E240" s="10">
        <f t="shared" si="16"/>
        <v>0</v>
      </c>
      <c r="F240" s="10">
        <f t="shared" si="17"/>
        <v>0</v>
      </c>
      <c r="G240" s="10">
        <f t="shared" si="18"/>
        <v>0</v>
      </c>
    </row>
    <row r="241" spans="1:7">
      <c r="A241" s="21">
        <f>DATE(YEAR(Data_pożyczki),MONTH(Data_pożyczki)+ROW()-14,DAY(Data_pożyczki))+IFERROR(VLOOKUP(DATE(YEAR(Data_pożyczki),MONTH(Data_pożyczki)+ROW()-14,DAY(Data_pożyczki)),tblSpóźn[],2,FALSE),0)</f>
        <v>46068</v>
      </c>
      <c r="B241" s="22">
        <f t="shared" si="19"/>
        <v>4.2000000000000003E-2</v>
      </c>
      <c r="C241" s="23">
        <f t="shared" si="15"/>
        <v>0</v>
      </c>
      <c r="D241" s="23">
        <f>SUMIFS(tblDod[Dod_kwota],tblDod[Dod_początek],"&lt;="&amp;A241,tblDod[Dod_koniec],"&gt;="&amp;A241)</f>
        <v>0</v>
      </c>
      <c r="E241" s="10">
        <f t="shared" si="16"/>
        <v>0</v>
      </c>
      <c r="F241" s="10">
        <f t="shared" si="17"/>
        <v>0</v>
      </c>
      <c r="G241" s="10">
        <f t="shared" si="18"/>
        <v>0</v>
      </c>
    </row>
    <row r="242" spans="1:7">
      <c r="A242" s="21">
        <f>DATE(YEAR(Data_pożyczki),MONTH(Data_pożyczki)+ROW()-14,DAY(Data_pożyczki))+IFERROR(VLOOKUP(DATE(YEAR(Data_pożyczki),MONTH(Data_pożyczki)+ROW()-14,DAY(Data_pożyczki)),tblSpóźn[],2,FALSE),0)</f>
        <v>46096</v>
      </c>
      <c r="B242" s="22">
        <f t="shared" si="19"/>
        <v>4.2000000000000003E-2</v>
      </c>
      <c r="C242" s="23">
        <f t="shared" si="15"/>
        <v>0</v>
      </c>
      <c r="D242" s="23">
        <f>SUMIFS(tblDod[Dod_kwota],tblDod[Dod_początek],"&lt;="&amp;A242,tblDod[Dod_koniec],"&gt;="&amp;A242)</f>
        <v>0</v>
      </c>
      <c r="E242" s="10">
        <f t="shared" si="16"/>
        <v>0</v>
      </c>
      <c r="F242" s="10">
        <f t="shared" si="17"/>
        <v>0</v>
      </c>
      <c r="G242" s="10">
        <f t="shared" si="18"/>
        <v>0</v>
      </c>
    </row>
    <row r="243" spans="1:7">
      <c r="A243" s="21">
        <f>DATE(YEAR(Data_pożyczki),MONTH(Data_pożyczki)+ROW()-14,DAY(Data_pożyczki))+IFERROR(VLOOKUP(DATE(YEAR(Data_pożyczki),MONTH(Data_pożyczki)+ROW()-14,DAY(Data_pożyczki)),tblSpóźn[],2,FALSE),0)</f>
        <v>46127</v>
      </c>
      <c r="B243" s="22">
        <f t="shared" si="19"/>
        <v>4.2000000000000003E-2</v>
      </c>
      <c r="C243" s="23">
        <f t="shared" si="15"/>
        <v>0</v>
      </c>
      <c r="D243" s="23">
        <f>SUMIFS(tblDod[Dod_kwota],tblDod[Dod_początek],"&lt;="&amp;A243,tblDod[Dod_koniec],"&gt;="&amp;A243)</f>
        <v>0</v>
      </c>
      <c r="E243" s="10">
        <f t="shared" si="16"/>
        <v>0</v>
      </c>
      <c r="F243" s="10">
        <f t="shared" si="17"/>
        <v>0</v>
      </c>
      <c r="G243" s="10">
        <f t="shared" si="18"/>
        <v>0</v>
      </c>
    </row>
    <row r="244" spans="1:7">
      <c r="A244" s="21">
        <f>DATE(YEAR(Data_pożyczki),MONTH(Data_pożyczki)+ROW()-14,DAY(Data_pożyczki))+IFERROR(VLOOKUP(DATE(YEAR(Data_pożyczki),MONTH(Data_pożyczki)+ROW()-14,DAY(Data_pożyczki)),tblSpóźn[],2,FALSE),0)</f>
        <v>46157</v>
      </c>
      <c r="B244" s="22">
        <f t="shared" si="19"/>
        <v>4.2000000000000003E-2</v>
      </c>
      <c r="C244" s="23">
        <f t="shared" si="15"/>
        <v>0</v>
      </c>
      <c r="D244" s="23">
        <f>SUMIFS(tblDod[Dod_kwota],tblDod[Dod_początek],"&lt;="&amp;A244,tblDod[Dod_koniec],"&gt;="&amp;A244)</f>
        <v>0</v>
      </c>
      <c r="E244" s="10">
        <f t="shared" si="16"/>
        <v>0</v>
      </c>
      <c r="F244" s="10">
        <f t="shared" si="17"/>
        <v>0</v>
      </c>
      <c r="G244" s="10">
        <f t="shared" si="18"/>
        <v>0</v>
      </c>
    </row>
    <row r="245" spans="1:7">
      <c r="A245" s="21">
        <f>DATE(YEAR(Data_pożyczki),MONTH(Data_pożyczki)+ROW()-14,DAY(Data_pożyczki))+IFERROR(VLOOKUP(DATE(YEAR(Data_pożyczki),MONTH(Data_pożyczki)+ROW()-14,DAY(Data_pożyczki)),tblSpóźn[],2,FALSE),0)</f>
        <v>46188</v>
      </c>
      <c r="B245" s="22">
        <f t="shared" si="19"/>
        <v>4.2000000000000003E-2</v>
      </c>
      <c r="C245" s="23">
        <f t="shared" si="15"/>
        <v>0</v>
      </c>
      <c r="D245" s="23">
        <f>SUMIFS(tblDod[Dod_kwota],tblDod[Dod_początek],"&lt;="&amp;A245,tblDod[Dod_koniec],"&gt;="&amp;A245)</f>
        <v>0</v>
      </c>
      <c r="E245" s="10">
        <f t="shared" si="16"/>
        <v>0</v>
      </c>
      <c r="F245" s="10">
        <f t="shared" si="17"/>
        <v>0</v>
      </c>
      <c r="G245" s="10">
        <f t="shared" si="18"/>
        <v>0</v>
      </c>
    </row>
    <row r="246" spans="1:7">
      <c r="A246" s="21">
        <f>DATE(YEAR(Data_pożyczki),MONTH(Data_pożyczki)+ROW()-14,DAY(Data_pożyczki))+IFERROR(VLOOKUP(DATE(YEAR(Data_pożyczki),MONTH(Data_pożyczki)+ROW()-14,DAY(Data_pożyczki)),tblSpóźn[],2,FALSE),0)</f>
        <v>46218</v>
      </c>
      <c r="B246" s="22">
        <f t="shared" si="19"/>
        <v>4.2000000000000003E-2</v>
      </c>
      <c r="C246" s="23">
        <f t="shared" si="15"/>
        <v>0</v>
      </c>
      <c r="D246" s="23">
        <f>SUMIFS(tblDod[Dod_kwota],tblDod[Dod_początek],"&lt;="&amp;A246,tblDod[Dod_koniec],"&gt;="&amp;A246)</f>
        <v>0</v>
      </c>
      <c r="E246" s="10">
        <f t="shared" si="16"/>
        <v>0</v>
      </c>
      <c r="F246" s="10">
        <f t="shared" si="17"/>
        <v>0</v>
      </c>
      <c r="G246" s="10">
        <f t="shared" si="18"/>
        <v>0</v>
      </c>
    </row>
    <row r="247" spans="1:7">
      <c r="A247" s="21">
        <f>DATE(YEAR(Data_pożyczki),MONTH(Data_pożyczki)+ROW()-14,DAY(Data_pożyczki))+IFERROR(VLOOKUP(DATE(YEAR(Data_pożyczki),MONTH(Data_pożyczki)+ROW()-14,DAY(Data_pożyczki)),tblSpóźn[],2,FALSE),0)</f>
        <v>46249</v>
      </c>
      <c r="B247" s="22">
        <f t="shared" si="19"/>
        <v>4.2000000000000003E-2</v>
      </c>
      <c r="C247" s="23">
        <f t="shared" si="15"/>
        <v>0</v>
      </c>
      <c r="D247" s="23">
        <f>SUMIFS(tblDod[Dod_kwota],tblDod[Dod_początek],"&lt;="&amp;A247,tblDod[Dod_koniec],"&gt;="&amp;A247)</f>
        <v>0</v>
      </c>
      <c r="E247" s="10">
        <f t="shared" si="16"/>
        <v>0</v>
      </c>
      <c r="F247" s="10">
        <f t="shared" si="17"/>
        <v>0</v>
      </c>
      <c r="G247" s="10">
        <f t="shared" si="18"/>
        <v>0</v>
      </c>
    </row>
    <row r="248" spans="1:7">
      <c r="A248" s="21">
        <f>DATE(YEAR(Data_pożyczki),MONTH(Data_pożyczki)+ROW()-14,DAY(Data_pożyczki))+IFERROR(VLOOKUP(DATE(YEAR(Data_pożyczki),MONTH(Data_pożyczki)+ROW()-14,DAY(Data_pożyczki)),tblSpóźn[],2,FALSE),0)</f>
        <v>46280</v>
      </c>
      <c r="B248" s="22">
        <f t="shared" si="19"/>
        <v>4.2000000000000003E-2</v>
      </c>
      <c r="C248" s="23">
        <f t="shared" si="15"/>
        <v>0</v>
      </c>
      <c r="D248" s="23">
        <f>SUMIFS(tblDod[Dod_kwota],tblDod[Dod_początek],"&lt;="&amp;A248,tblDod[Dod_koniec],"&gt;="&amp;A248)</f>
        <v>0</v>
      </c>
      <c r="E248" s="10">
        <f t="shared" si="16"/>
        <v>0</v>
      </c>
      <c r="F248" s="10">
        <f t="shared" si="17"/>
        <v>0</v>
      </c>
      <c r="G248" s="10">
        <f t="shared" si="18"/>
        <v>0</v>
      </c>
    </row>
    <row r="249" spans="1:7">
      <c r="A249" s="21">
        <f>DATE(YEAR(Data_pożyczki),MONTH(Data_pożyczki)+ROW()-14,DAY(Data_pożyczki))+IFERROR(VLOOKUP(DATE(YEAR(Data_pożyczki),MONTH(Data_pożyczki)+ROW()-14,DAY(Data_pożyczki)),tblSpóźn[],2,FALSE),0)</f>
        <v>46310</v>
      </c>
      <c r="B249" s="22">
        <f t="shared" si="19"/>
        <v>4.2000000000000003E-2</v>
      </c>
      <c r="C249" s="23">
        <f t="shared" si="15"/>
        <v>0</v>
      </c>
      <c r="D249" s="23">
        <f>SUMIFS(tblDod[Dod_kwota],tblDod[Dod_początek],"&lt;="&amp;A249,tblDod[Dod_koniec],"&gt;="&amp;A249)</f>
        <v>0</v>
      </c>
      <c r="E249" s="10">
        <f t="shared" si="16"/>
        <v>0</v>
      </c>
      <c r="F249" s="10">
        <f t="shared" si="17"/>
        <v>0</v>
      </c>
      <c r="G249" s="10">
        <f t="shared" si="18"/>
        <v>0</v>
      </c>
    </row>
    <row r="250" spans="1:7">
      <c r="A250" s="21">
        <f>DATE(YEAR(Data_pożyczki),MONTH(Data_pożyczki)+ROW()-14,DAY(Data_pożyczki))+IFERROR(VLOOKUP(DATE(YEAR(Data_pożyczki),MONTH(Data_pożyczki)+ROW()-14,DAY(Data_pożyczki)),tblSpóźn[],2,FALSE),0)</f>
        <v>46341</v>
      </c>
      <c r="B250" s="22">
        <f t="shared" si="19"/>
        <v>4.2000000000000003E-2</v>
      </c>
      <c r="C250" s="23">
        <f t="shared" si="15"/>
        <v>0</v>
      </c>
      <c r="D250" s="23">
        <f>SUMIFS(tblDod[Dod_kwota],tblDod[Dod_początek],"&lt;="&amp;A250,tblDod[Dod_koniec],"&gt;="&amp;A250)</f>
        <v>0</v>
      </c>
      <c r="E250" s="10">
        <f t="shared" si="16"/>
        <v>0</v>
      </c>
      <c r="F250" s="10">
        <f t="shared" si="17"/>
        <v>0</v>
      </c>
      <c r="G250" s="10">
        <f t="shared" si="18"/>
        <v>0</v>
      </c>
    </row>
    <row r="251" spans="1:7">
      <c r="A251" s="21">
        <f>DATE(YEAR(Data_pożyczki),MONTH(Data_pożyczki)+ROW()-14,DAY(Data_pożyczki))+IFERROR(VLOOKUP(DATE(YEAR(Data_pożyczki),MONTH(Data_pożyczki)+ROW()-14,DAY(Data_pożyczki)),tblSpóźn[],2,FALSE),0)</f>
        <v>46371</v>
      </c>
      <c r="B251" s="22">
        <f t="shared" si="19"/>
        <v>4.2000000000000003E-2</v>
      </c>
      <c r="C251" s="23">
        <f t="shared" si="15"/>
        <v>0</v>
      </c>
      <c r="D251" s="23">
        <f>SUMIFS(tblDod[Dod_kwota],tblDod[Dod_początek],"&lt;="&amp;A251,tblDod[Dod_koniec],"&gt;="&amp;A251)</f>
        <v>0</v>
      </c>
      <c r="E251" s="10">
        <f t="shared" si="16"/>
        <v>0</v>
      </c>
      <c r="F251" s="10">
        <f t="shared" si="17"/>
        <v>0</v>
      </c>
      <c r="G251" s="10">
        <f t="shared" si="18"/>
        <v>0</v>
      </c>
    </row>
    <row r="252" spans="1:7">
      <c r="A252" s="21">
        <f>DATE(YEAR(Data_pożyczki),MONTH(Data_pożyczki)+ROW()-14,DAY(Data_pożyczki))+IFERROR(VLOOKUP(DATE(YEAR(Data_pożyczki),MONTH(Data_pożyczki)+ROW()-14,DAY(Data_pożyczki)),tblSpóźn[],2,FALSE),0)</f>
        <v>46402</v>
      </c>
      <c r="B252" s="22">
        <f t="shared" si="19"/>
        <v>4.2000000000000003E-2</v>
      </c>
      <c r="C252" s="23">
        <f t="shared" si="15"/>
        <v>0</v>
      </c>
      <c r="D252" s="23">
        <f>SUMIFS(tblDod[Dod_kwota],tblDod[Dod_początek],"&lt;="&amp;A252,tblDod[Dod_koniec],"&gt;="&amp;A252)</f>
        <v>0</v>
      </c>
      <c r="E252" s="10">
        <f t="shared" si="16"/>
        <v>0</v>
      </c>
      <c r="F252" s="10">
        <f t="shared" si="17"/>
        <v>0</v>
      </c>
      <c r="G252" s="10">
        <f t="shared" si="18"/>
        <v>0</v>
      </c>
    </row>
    <row r="253" spans="1:7">
      <c r="A253" s="21">
        <f>DATE(YEAR(Data_pożyczki),MONTH(Data_pożyczki)+ROW()-14,DAY(Data_pożyczki))+IFERROR(VLOOKUP(DATE(YEAR(Data_pożyczki),MONTH(Data_pożyczki)+ROW()-14,DAY(Data_pożyczki)),tblSpóźn[],2,FALSE),0)</f>
        <v>46433</v>
      </c>
      <c r="B253" s="22">
        <f t="shared" si="19"/>
        <v>4.2000000000000003E-2</v>
      </c>
      <c r="C253" s="23">
        <f t="shared" si="15"/>
        <v>0</v>
      </c>
      <c r="D253" s="23">
        <f>SUMIFS(tblDod[Dod_kwota],tblDod[Dod_początek],"&lt;="&amp;A253,tblDod[Dod_koniec],"&gt;="&amp;A253)</f>
        <v>0</v>
      </c>
      <c r="E253" s="10">
        <f t="shared" si="16"/>
        <v>0</v>
      </c>
      <c r="F253" s="10">
        <f t="shared" si="17"/>
        <v>0</v>
      </c>
      <c r="G253" s="10">
        <f t="shared" si="18"/>
        <v>0</v>
      </c>
    </row>
    <row r="254" spans="1:7">
      <c r="A254" s="21">
        <f>DATE(YEAR(Data_pożyczki),MONTH(Data_pożyczki)+ROW()-14,DAY(Data_pożyczki))+IFERROR(VLOOKUP(DATE(YEAR(Data_pożyczki),MONTH(Data_pożyczki)+ROW()-14,DAY(Data_pożyczki)),tblSpóźn[],2,FALSE),0)</f>
        <v>46461</v>
      </c>
      <c r="B254" s="22">
        <f t="shared" si="19"/>
        <v>4.2000000000000003E-2</v>
      </c>
      <c r="C254" s="23">
        <f t="shared" si="15"/>
        <v>0</v>
      </c>
      <c r="D254" s="23">
        <f>SUMIFS(tblDod[Dod_kwota],tblDod[Dod_początek],"&lt;="&amp;A254,tblDod[Dod_koniec],"&gt;="&amp;A254)</f>
        <v>0</v>
      </c>
      <c r="E254" s="10">
        <f t="shared" si="16"/>
        <v>0</v>
      </c>
      <c r="F254" s="10">
        <f t="shared" si="17"/>
        <v>0</v>
      </c>
      <c r="G254" s="10">
        <f t="shared" si="18"/>
        <v>0</v>
      </c>
    </row>
    <row r="255" spans="1:7">
      <c r="A255" s="21">
        <f>DATE(YEAR(Data_pożyczki),MONTH(Data_pożyczki)+ROW()-14,DAY(Data_pożyczki))+IFERROR(VLOOKUP(DATE(YEAR(Data_pożyczki),MONTH(Data_pożyczki)+ROW()-14,DAY(Data_pożyczki)),tblSpóźn[],2,FALSE),0)</f>
        <v>46492</v>
      </c>
      <c r="B255" s="22">
        <f t="shared" si="19"/>
        <v>4.2000000000000003E-2</v>
      </c>
      <c r="C255" s="23">
        <f t="shared" si="15"/>
        <v>0</v>
      </c>
      <c r="D255" s="23">
        <f>SUMIFS(tblDod[Dod_kwota],tblDod[Dod_początek],"&lt;="&amp;A255,tblDod[Dod_koniec],"&gt;="&amp;A255)</f>
        <v>0</v>
      </c>
      <c r="E255" s="10">
        <f t="shared" si="16"/>
        <v>0</v>
      </c>
      <c r="F255" s="10">
        <f t="shared" si="17"/>
        <v>0</v>
      </c>
      <c r="G255" s="10">
        <f t="shared" si="18"/>
        <v>0</v>
      </c>
    </row>
    <row r="256" spans="1:7">
      <c r="A256" s="21">
        <f>DATE(YEAR(Data_pożyczki),MONTH(Data_pożyczki)+ROW()-14,DAY(Data_pożyczki))+IFERROR(VLOOKUP(DATE(YEAR(Data_pożyczki),MONTH(Data_pożyczki)+ROW()-14,DAY(Data_pożyczki)),tblSpóźn[],2,FALSE),0)</f>
        <v>46522</v>
      </c>
      <c r="B256" s="22">
        <f t="shared" si="19"/>
        <v>4.2000000000000003E-2</v>
      </c>
      <c r="C256" s="23">
        <f t="shared" si="15"/>
        <v>0</v>
      </c>
      <c r="D256" s="23">
        <f>SUMIFS(tblDod[Dod_kwota],tblDod[Dod_początek],"&lt;="&amp;A256,tblDod[Dod_koniec],"&gt;="&amp;A256)</f>
        <v>0</v>
      </c>
      <c r="E256" s="10">
        <f t="shared" si="16"/>
        <v>0</v>
      </c>
      <c r="F256" s="10">
        <f t="shared" si="17"/>
        <v>0</v>
      </c>
      <c r="G256" s="10">
        <f t="shared" si="18"/>
        <v>0</v>
      </c>
    </row>
    <row r="257" spans="1:7">
      <c r="A257" s="21">
        <f>DATE(YEAR(Data_pożyczki),MONTH(Data_pożyczki)+ROW()-14,DAY(Data_pożyczki))+IFERROR(VLOOKUP(DATE(YEAR(Data_pożyczki),MONTH(Data_pożyczki)+ROW()-14,DAY(Data_pożyczki)),tblSpóźn[],2,FALSE),0)</f>
        <v>46553</v>
      </c>
      <c r="B257" s="22">
        <f t="shared" si="19"/>
        <v>4.2000000000000003E-2</v>
      </c>
      <c r="C257" s="23">
        <f t="shared" si="15"/>
        <v>0</v>
      </c>
      <c r="D257" s="23">
        <f>SUMIFS(tblDod[Dod_kwota],tblDod[Dod_początek],"&lt;="&amp;A257,tblDod[Dod_koniec],"&gt;="&amp;A257)</f>
        <v>0</v>
      </c>
      <c r="E257" s="10">
        <f t="shared" si="16"/>
        <v>0</v>
      </c>
      <c r="F257" s="10">
        <f t="shared" si="17"/>
        <v>0</v>
      </c>
      <c r="G257" s="10">
        <f t="shared" si="18"/>
        <v>0</v>
      </c>
    </row>
    <row r="258" spans="1:7">
      <c r="A258" s="21">
        <f>DATE(YEAR(Data_pożyczki),MONTH(Data_pożyczki)+ROW()-14,DAY(Data_pożyczki))+IFERROR(VLOOKUP(DATE(YEAR(Data_pożyczki),MONTH(Data_pożyczki)+ROW()-14,DAY(Data_pożyczki)),tblSpóźn[],2,FALSE),0)</f>
        <v>46583</v>
      </c>
      <c r="B258" s="22">
        <f t="shared" si="19"/>
        <v>4.2000000000000003E-2</v>
      </c>
      <c r="C258" s="23">
        <f t="shared" si="15"/>
        <v>0</v>
      </c>
      <c r="D258" s="23">
        <f>SUMIFS(tblDod[Dod_kwota],tblDod[Dod_początek],"&lt;="&amp;A258,tblDod[Dod_koniec],"&gt;="&amp;A258)</f>
        <v>0</v>
      </c>
      <c r="E258" s="10">
        <f t="shared" si="16"/>
        <v>0</v>
      </c>
      <c r="F258" s="10">
        <f t="shared" si="17"/>
        <v>0</v>
      </c>
      <c r="G258" s="10">
        <f t="shared" si="18"/>
        <v>0</v>
      </c>
    </row>
    <row r="259" spans="1:7">
      <c r="A259" s="21">
        <f>DATE(YEAR(Data_pożyczki),MONTH(Data_pożyczki)+ROW()-14,DAY(Data_pożyczki))+IFERROR(VLOOKUP(DATE(YEAR(Data_pożyczki),MONTH(Data_pożyczki)+ROW()-14,DAY(Data_pożyczki)),tblSpóźn[],2,FALSE),0)</f>
        <v>46614</v>
      </c>
      <c r="B259" s="22">
        <f t="shared" si="19"/>
        <v>4.2000000000000003E-2</v>
      </c>
      <c r="C259" s="23">
        <f t="shared" si="15"/>
        <v>0</v>
      </c>
      <c r="D259" s="23">
        <f>SUMIFS(tblDod[Dod_kwota],tblDod[Dod_początek],"&lt;="&amp;A259,tblDod[Dod_koniec],"&gt;="&amp;A259)</f>
        <v>0</v>
      </c>
      <c r="E259" s="10">
        <f t="shared" si="16"/>
        <v>0</v>
      </c>
      <c r="F259" s="10">
        <f t="shared" si="17"/>
        <v>0</v>
      </c>
      <c r="G259" s="10">
        <f t="shared" si="18"/>
        <v>0</v>
      </c>
    </row>
    <row r="260" spans="1:7">
      <c r="A260" s="21">
        <f>DATE(YEAR(Data_pożyczki),MONTH(Data_pożyczki)+ROW()-14,DAY(Data_pożyczki))+IFERROR(VLOOKUP(DATE(YEAR(Data_pożyczki),MONTH(Data_pożyczki)+ROW()-14,DAY(Data_pożyczki)),tblSpóźn[],2,FALSE),0)</f>
        <v>46645</v>
      </c>
      <c r="B260" s="22">
        <f t="shared" si="19"/>
        <v>4.2000000000000003E-2</v>
      </c>
      <c r="C260" s="23">
        <f t="shared" si="15"/>
        <v>0</v>
      </c>
      <c r="D260" s="23">
        <f>SUMIFS(tblDod[Dod_kwota],tblDod[Dod_początek],"&lt;="&amp;A260,tblDod[Dod_koniec],"&gt;="&amp;A260)</f>
        <v>0</v>
      </c>
      <c r="E260" s="10">
        <f t="shared" si="16"/>
        <v>0</v>
      </c>
      <c r="F260" s="10">
        <f t="shared" si="17"/>
        <v>0</v>
      </c>
      <c r="G260" s="10">
        <f t="shared" si="18"/>
        <v>0</v>
      </c>
    </row>
    <row r="261" spans="1:7">
      <c r="A261" s="21">
        <f>DATE(YEAR(Data_pożyczki),MONTH(Data_pożyczki)+ROW()-14,DAY(Data_pożyczki))+IFERROR(VLOOKUP(DATE(YEAR(Data_pożyczki),MONTH(Data_pożyczki)+ROW()-14,DAY(Data_pożyczki)),tblSpóźn[],2,FALSE),0)</f>
        <v>46675</v>
      </c>
      <c r="B261" s="22">
        <f t="shared" si="19"/>
        <v>4.2000000000000003E-2</v>
      </c>
      <c r="C261" s="23">
        <f t="shared" si="15"/>
        <v>0</v>
      </c>
      <c r="D261" s="23">
        <f>SUMIFS(tblDod[Dod_kwota],tblDod[Dod_początek],"&lt;="&amp;A261,tblDod[Dod_koniec],"&gt;="&amp;A261)</f>
        <v>0</v>
      </c>
      <c r="E261" s="10">
        <f t="shared" si="16"/>
        <v>0</v>
      </c>
      <c r="F261" s="10">
        <f t="shared" si="17"/>
        <v>0</v>
      </c>
      <c r="G261" s="10">
        <f t="shared" si="18"/>
        <v>0</v>
      </c>
    </row>
    <row r="262" spans="1:7">
      <c r="A262" s="21">
        <f>DATE(YEAR(Data_pożyczki),MONTH(Data_pożyczki)+ROW()-14,DAY(Data_pożyczki))+IFERROR(VLOOKUP(DATE(YEAR(Data_pożyczki),MONTH(Data_pożyczki)+ROW()-14,DAY(Data_pożyczki)),tblSpóźn[],2,FALSE),0)</f>
        <v>46706</v>
      </c>
      <c r="B262" s="22">
        <f t="shared" si="19"/>
        <v>4.2000000000000003E-2</v>
      </c>
      <c r="C262" s="23">
        <f t="shared" si="15"/>
        <v>0</v>
      </c>
      <c r="D262" s="23">
        <f>SUMIFS(tblDod[Dod_kwota],tblDod[Dod_początek],"&lt;="&amp;A262,tblDod[Dod_koniec],"&gt;="&amp;A262)</f>
        <v>0</v>
      </c>
      <c r="E262" s="10">
        <f t="shared" si="16"/>
        <v>0</v>
      </c>
      <c r="F262" s="10">
        <f t="shared" si="17"/>
        <v>0</v>
      </c>
      <c r="G262" s="10">
        <f t="shared" si="18"/>
        <v>0</v>
      </c>
    </row>
    <row r="263" spans="1:7">
      <c r="A263" s="21">
        <f>DATE(YEAR(Data_pożyczki),MONTH(Data_pożyczki)+ROW()-14,DAY(Data_pożyczki))+IFERROR(VLOOKUP(DATE(YEAR(Data_pożyczki),MONTH(Data_pożyczki)+ROW()-14,DAY(Data_pożyczki)),tblSpóźn[],2,FALSE),0)</f>
        <v>46736</v>
      </c>
      <c r="B263" s="22">
        <f t="shared" si="19"/>
        <v>4.2000000000000003E-2</v>
      </c>
      <c r="C263" s="23">
        <f t="shared" si="15"/>
        <v>0</v>
      </c>
      <c r="D263" s="23">
        <f>SUMIFS(tblDod[Dod_kwota],tblDod[Dod_początek],"&lt;="&amp;A263,tblDod[Dod_koniec],"&gt;="&amp;A263)</f>
        <v>0</v>
      </c>
      <c r="E263" s="10">
        <f t="shared" si="16"/>
        <v>0</v>
      </c>
      <c r="F263" s="10">
        <f t="shared" si="17"/>
        <v>0</v>
      </c>
      <c r="G263" s="10">
        <f t="shared" si="18"/>
        <v>0</v>
      </c>
    </row>
    <row r="264" spans="1:7">
      <c r="A264" s="21">
        <f>DATE(YEAR(Data_pożyczki),MONTH(Data_pożyczki)+ROW()-14,DAY(Data_pożyczki))+IFERROR(VLOOKUP(DATE(YEAR(Data_pożyczki),MONTH(Data_pożyczki)+ROW()-14,DAY(Data_pożyczki)),tblSpóźn[],2,FALSE),0)</f>
        <v>46767</v>
      </c>
      <c r="B264" s="22">
        <f t="shared" si="19"/>
        <v>4.2000000000000003E-2</v>
      </c>
      <c r="C264" s="23">
        <f t="shared" si="15"/>
        <v>0</v>
      </c>
      <c r="D264" s="23">
        <f>SUMIFS(tblDod[Dod_kwota],tblDod[Dod_początek],"&lt;="&amp;A264,tblDod[Dod_koniec],"&gt;="&amp;A264)</f>
        <v>0</v>
      </c>
      <c r="E264" s="10">
        <f t="shared" si="16"/>
        <v>0</v>
      </c>
      <c r="F264" s="10">
        <f t="shared" si="17"/>
        <v>0</v>
      </c>
      <c r="G264" s="10">
        <f t="shared" si="18"/>
        <v>0</v>
      </c>
    </row>
    <row r="265" spans="1:7">
      <c r="A265" s="21">
        <f>DATE(YEAR(Data_pożyczki),MONTH(Data_pożyczki)+ROW()-14,DAY(Data_pożyczki))+IFERROR(VLOOKUP(DATE(YEAR(Data_pożyczki),MONTH(Data_pożyczki)+ROW()-14,DAY(Data_pożyczki)),tblSpóźn[],2,FALSE),0)</f>
        <v>46798</v>
      </c>
      <c r="B265" s="22">
        <f t="shared" si="19"/>
        <v>4.2000000000000003E-2</v>
      </c>
      <c r="C265" s="23">
        <f t="shared" si="15"/>
        <v>0</v>
      </c>
      <c r="D265" s="23">
        <f>SUMIFS(tblDod[Dod_kwota],tblDod[Dod_początek],"&lt;="&amp;A265,tblDod[Dod_koniec],"&gt;="&amp;A265)</f>
        <v>0</v>
      </c>
      <c r="E265" s="10">
        <f t="shared" si="16"/>
        <v>0</v>
      </c>
      <c r="F265" s="10">
        <f t="shared" si="17"/>
        <v>0</v>
      </c>
      <c r="G265" s="10">
        <f t="shared" si="18"/>
        <v>0</v>
      </c>
    </row>
    <row r="266" spans="1:7">
      <c r="A266" s="21">
        <f>DATE(YEAR(Data_pożyczki),MONTH(Data_pożyczki)+ROW()-14,DAY(Data_pożyczki))+IFERROR(VLOOKUP(DATE(YEAR(Data_pożyczki),MONTH(Data_pożyczki)+ROW()-14,DAY(Data_pożyczki)),tblSpóźn[],2,FALSE),0)</f>
        <v>46827</v>
      </c>
      <c r="B266" s="22">
        <f t="shared" si="19"/>
        <v>4.2000000000000003E-2</v>
      </c>
      <c r="C266" s="23">
        <f t="shared" si="15"/>
        <v>0</v>
      </c>
      <c r="D266" s="23">
        <f>SUMIFS(tblDod[Dod_kwota],tblDod[Dod_początek],"&lt;="&amp;A266,tblDod[Dod_koniec],"&gt;="&amp;A266)</f>
        <v>0</v>
      </c>
      <c r="E266" s="10">
        <f t="shared" si="16"/>
        <v>0</v>
      </c>
      <c r="F266" s="10">
        <f t="shared" si="17"/>
        <v>0</v>
      </c>
      <c r="G266" s="10">
        <f t="shared" si="18"/>
        <v>0</v>
      </c>
    </row>
    <row r="267" spans="1:7">
      <c r="A267" s="21">
        <f>DATE(YEAR(Data_pożyczki),MONTH(Data_pożyczki)+ROW()-14,DAY(Data_pożyczki))+IFERROR(VLOOKUP(DATE(YEAR(Data_pożyczki),MONTH(Data_pożyczki)+ROW()-14,DAY(Data_pożyczki)),tblSpóźn[],2,FALSE),0)</f>
        <v>46858</v>
      </c>
      <c r="B267" s="22">
        <f t="shared" si="19"/>
        <v>4.2000000000000003E-2</v>
      </c>
      <c r="C267" s="23">
        <f t="shared" si="15"/>
        <v>0</v>
      </c>
      <c r="D267" s="23">
        <f>SUMIFS(tblDod[Dod_kwota],tblDod[Dod_początek],"&lt;="&amp;A267,tblDod[Dod_koniec],"&gt;="&amp;A267)</f>
        <v>0</v>
      </c>
      <c r="E267" s="10">
        <f t="shared" si="16"/>
        <v>0</v>
      </c>
      <c r="F267" s="10">
        <f t="shared" si="17"/>
        <v>0</v>
      </c>
      <c r="G267" s="10">
        <f t="shared" si="18"/>
        <v>0</v>
      </c>
    </row>
    <row r="268" spans="1:7">
      <c r="A268" s="21">
        <f>DATE(YEAR(Data_pożyczki),MONTH(Data_pożyczki)+ROW()-14,DAY(Data_pożyczki))+IFERROR(VLOOKUP(DATE(YEAR(Data_pożyczki),MONTH(Data_pożyczki)+ROW()-14,DAY(Data_pożyczki)),tblSpóźn[],2,FALSE),0)</f>
        <v>46888</v>
      </c>
      <c r="B268" s="22">
        <f t="shared" si="19"/>
        <v>4.2000000000000003E-2</v>
      </c>
      <c r="C268" s="23">
        <f t="shared" si="15"/>
        <v>0</v>
      </c>
      <c r="D268" s="23">
        <f>SUMIFS(tblDod[Dod_kwota],tblDod[Dod_początek],"&lt;="&amp;A268,tblDod[Dod_koniec],"&gt;="&amp;A268)</f>
        <v>0</v>
      </c>
      <c r="E268" s="10">
        <f t="shared" si="16"/>
        <v>0</v>
      </c>
      <c r="F268" s="10">
        <f t="shared" si="17"/>
        <v>0</v>
      </c>
      <c r="G268" s="10">
        <f t="shared" si="18"/>
        <v>0</v>
      </c>
    </row>
    <row r="269" spans="1:7">
      <c r="A269" s="21">
        <f>DATE(YEAR(Data_pożyczki),MONTH(Data_pożyczki)+ROW()-14,DAY(Data_pożyczki))+IFERROR(VLOOKUP(DATE(YEAR(Data_pożyczki),MONTH(Data_pożyczki)+ROW()-14,DAY(Data_pożyczki)),tblSpóźn[],2,FALSE),0)</f>
        <v>46919</v>
      </c>
      <c r="B269" s="22">
        <f t="shared" si="19"/>
        <v>4.2000000000000003E-2</v>
      </c>
      <c r="C269" s="23">
        <f t="shared" si="15"/>
        <v>0</v>
      </c>
      <c r="D269" s="23">
        <f>SUMIFS(tblDod[Dod_kwota],tblDod[Dod_początek],"&lt;="&amp;A269,tblDod[Dod_koniec],"&gt;="&amp;A269)</f>
        <v>0</v>
      </c>
      <c r="E269" s="10">
        <f t="shared" si="16"/>
        <v>0</v>
      </c>
      <c r="F269" s="10">
        <f t="shared" si="17"/>
        <v>0</v>
      </c>
      <c r="G269" s="10">
        <f t="shared" si="18"/>
        <v>0</v>
      </c>
    </row>
    <row r="270" spans="1:7">
      <c r="A270" s="21">
        <f>DATE(YEAR(Data_pożyczki),MONTH(Data_pożyczki)+ROW()-14,DAY(Data_pożyczki))+IFERROR(VLOOKUP(DATE(YEAR(Data_pożyczki),MONTH(Data_pożyczki)+ROW()-14,DAY(Data_pożyczki)),tblSpóźn[],2,FALSE),0)</f>
        <v>46949</v>
      </c>
      <c r="B270" s="22">
        <f t="shared" si="19"/>
        <v>4.2000000000000003E-2</v>
      </c>
      <c r="C270" s="23">
        <f t="shared" si="15"/>
        <v>0</v>
      </c>
      <c r="D270" s="23">
        <f>SUMIFS(tblDod[Dod_kwota],tblDod[Dod_początek],"&lt;="&amp;A270,tblDod[Dod_koniec],"&gt;="&amp;A270)</f>
        <v>0</v>
      </c>
      <c r="E270" s="10">
        <f t="shared" si="16"/>
        <v>0</v>
      </c>
      <c r="F270" s="10">
        <f t="shared" si="17"/>
        <v>0</v>
      </c>
      <c r="G270" s="10">
        <f t="shared" si="18"/>
        <v>0</v>
      </c>
    </row>
    <row r="271" spans="1:7">
      <c r="A271" s="21">
        <f>DATE(YEAR(Data_pożyczki),MONTH(Data_pożyczki)+ROW()-14,DAY(Data_pożyczki))+IFERROR(VLOOKUP(DATE(YEAR(Data_pożyczki),MONTH(Data_pożyczki)+ROW()-14,DAY(Data_pożyczki)),tblSpóźn[],2,FALSE),0)</f>
        <v>46980</v>
      </c>
      <c r="B271" s="22">
        <f t="shared" si="19"/>
        <v>4.2000000000000003E-2</v>
      </c>
      <c r="C271" s="23">
        <f t="shared" ref="C271:C334" si="20">IF(G270+E271-Monthly_Payment-D271&lt;5,G270+E271-D271,Monthly_Payment)</f>
        <v>0</v>
      </c>
      <c r="D271" s="23">
        <f>SUMIFS(tblDod[Dod_kwota],tblDod[Dod_początek],"&lt;="&amp;A271,tblDod[Dod_koniec],"&gt;="&amp;A271)</f>
        <v>0</v>
      </c>
      <c r="E271" s="10">
        <f t="shared" si="16"/>
        <v>0</v>
      </c>
      <c r="F271" s="10">
        <f t="shared" si="17"/>
        <v>0</v>
      </c>
      <c r="G271" s="10">
        <f t="shared" si="18"/>
        <v>0</v>
      </c>
    </row>
    <row r="272" spans="1:7">
      <c r="A272" s="21">
        <f>DATE(YEAR(Data_pożyczki),MONTH(Data_pożyczki)+ROW()-14,DAY(Data_pożyczki))+IFERROR(VLOOKUP(DATE(YEAR(Data_pożyczki),MONTH(Data_pożyczki)+ROW()-14,DAY(Data_pożyczki)),tblSpóźn[],2,FALSE),0)</f>
        <v>47011</v>
      </c>
      <c r="B272" s="22">
        <f t="shared" si="19"/>
        <v>4.2000000000000003E-2</v>
      </c>
      <c r="C272" s="23">
        <f t="shared" si="20"/>
        <v>0</v>
      </c>
      <c r="D272" s="23">
        <f>SUMIFS(tblDod[Dod_kwota],tblDod[Dod_początek],"&lt;="&amp;A272,tblDod[Dod_koniec],"&gt;="&amp;A272)</f>
        <v>0</v>
      </c>
      <c r="E272" s="10">
        <f t="shared" ref="E272:E335" si="21">ROUND(G271*B272*(A272-A271)/365,2)</f>
        <v>0</v>
      </c>
      <c r="F272" s="10">
        <f t="shared" ref="F272:F335" si="22">C272+D272-E272</f>
        <v>0</v>
      </c>
      <c r="G272" s="10">
        <f t="shared" ref="G272:G335" si="23">G271-F272</f>
        <v>0</v>
      </c>
    </row>
    <row r="273" spans="1:7">
      <c r="A273" s="21">
        <f>DATE(YEAR(Data_pożyczki),MONTH(Data_pożyczki)+ROW()-14,DAY(Data_pożyczki))+IFERROR(VLOOKUP(DATE(YEAR(Data_pożyczki),MONTH(Data_pożyczki)+ROW()-14,DAY(Data_pożyczki)),tblSpóźn[],2,FALSE),0)</f>
        <v>47041</v>
      </c>
      <c r="B273" s="22">
        <f t="shared" ref="B273:B336" si="24">B272</f>
        <v>4.2000000000000003E-2</v>
      </c>
      <c r="C273" s="23">
        <f t="shared" si="20"/>
        <v>0</v>
      </c>
      <c r="D273" s="23">
        <f>SUMIFS(tblDod[Dod_kwota],tblDod[Dod_początek],"&lt;="&amp;A273,tblDod[Dod_koniec],"&gt;="&amp;A273)</f>
        <v>0</v>
      </c>
      <c r="E273" s="10">
        <f t="shared" si="21"/>
        <v>0</v>
      </c>
      <c r="F273" s="10">
        <f t="shared" si="22"/>
        <v>0</v>
      </c>
      <c r="G273" s="10">
        <f t="shared" si="23"/>
        <v>0</v>
      </c>
    </row>
    <row r="274" spans="1:7">
      <c r="A274" s="21">
        <f>DATE(YEAR(Data_pożyczki),MONTH(Data_pożyczki)+ROW()-14,DAY(Data_pożyczki))+IFERROR(VLOOKUP(DATE(YEAR(Data_pożyczki),MONTH(Data_pożyczki)+ROW()-14,DAY(Data_pożyczki)),tblSpóźn[],2,FALSE),0)</f>
        <v>47072</v>
      </c>
      <c r="B274" s="22">
        <f t="shared" si="24"/>
        <v>4.2000000000000003E-2</v>
      </c>
      <c r="C274" s="23">
        <f t="shared" si="20"/>
        <v>0</v>
      </c>
      <c r="D274" s="23">
        <f>SUMIFS(tblDod[Dod_kwota],tblDod[Dod_początek],"&lt;="&amp;A274,tblDod[Dod_koniec],"&gt;="&amp;A274)</f>
        <v>0</v>
      </c>
      <c r="E274" s="10">
        <f t="shared" si="21"/>
        <v>0</v>
      </c>
      <c r="F274" s="10">
        <f t="shared" si="22"/>
        <v>0</v>
      </c>
      <c r="G274" s="10">
        <f t="shared" si="23"/>
        <v>0</v>
      </c>
    </row>
    <row r="275" spans="1:7">
      <c r="A275" s="21">
        <f>DATE(YEAR(Data_pożyczki),MONTH(Data_pożyczki)+ROW()-14,DAY(Data_pożyczki))+IFERROR(VLOOKUP(DATE(YEAR(Data_pożyczki),MONTH(Data_pożyczki)+ROW()-14,DAY(Data_pożyczki)),tblSpóźn[],2,FALSE),0)</f>
        <v>47102</v>
      </c>
      <c r="B275" s="22">
        <f t="shared" si="24"/>
        <v>4.2000000000000003E-2</v>
      </c>
      <c r="C275" s="23">
        <f t="shared" si="20"/>
        <v>0</v>
      </c>
      <c r="D275" s="23">
        <f>SUMIFS(tblDod[Dod_kwota],tblDod[Dod_początek],"&lt;="&amp;A275,tblDod[Dod_koniec],"&gt;="&amp;A275)</f>
        <v>0</v>
      </c>
      <c r="E275" s="10">
        <f t="shared" si="21"/>
        <v>0</v>
      </c>
      <c r="F275" s="10">
        <f t="shared" si="22"/>
        <v>0</v>
      </c>
      <c r="G275" s="10">
        <f t="shared" si="23"/>
        <v>0</v>
      </c>
    </row>
    <row r="276" spans="1:7">
      <c r="A276" s="21">
        <f>DATE(YEAR(Data_pożyczki),MONTH(Data_pożyczki)+ROW()-14,DAY(Data_pożyczki))+IFERROR(VLOOKUP(DATE(YEAR(Data_pożyczki),MONTH(Data_pożyczki)+ROW()-14,DAY(Data_pożyczki)),tblSpóźn[],2,FALSE),0)</f>
        <v>47133</v>
      </c>
      <c r="B276" s="22">
        <f t="shared" si="24"/>
        <v>4.2000000000000003E-2</v>
      </c>
      <c r="C276" s="23">
        <f t="shared" si="20"/>
        <v>0</v>
      </c>
      <c r="D276" s="23">
        <f>SUMIFS(tblDod[Dod_kwota],tblDod[Dod_początek],"&lt;="&amp;A276,tblDod[Dod_koniec],"&gt;="&amp;A276)</f>
        <v>0</v>
      </c>
      <c r="E276" s="10">
        <f t="shared" si="21"/>
        <v>0</v>
      </c>
      <c r="F276" s="10">
        <f t="shared" si="22"/>
        <v>0</v>
      </c>
      <c r="G276" s="10">
        <f t="shared" si="23"/>
        <v>0</v>
      </c>
    </row>
    <row r="277" spans="1:7">
      <c r="A277" s="21">
        <f>DATE(YEAR(Data_pożyczki),MONTH(Data_pożyczki)+ROW()-14,DAY(Data_pożyczki))+IFERROR(VLOOKUP(DATE(YEAR(Data_pożyczki),MONTH(Data_pożyczki)+ROW()-14,DAY(Data_pożyczki)),tblSpóźn[],2,FALSE),0)</f>
        <v>47164</v>
      </c>
      <c r="B277" s="22">
        <f t="shared" si="24"/>
        <v>4.2000000000000003E-2</v>
      </c>
      <c r="C277" s="23">
        <f t="shared" si="20"/>
        <v>0</v>
      </c>
      <c r="D277" s="23">
        <f>SUMIFS(tblDod[Dod_kwota],tblDod[Dod_początek],"&lt;="&amp;A277,tblDod[Dod_koniec],"&gt;="&amp;A277)</f>
        <v>0</v>
      </c>
      <c r="E277" s="10">
        <f t="shared" si="21"/>
        <v>0</v>
      </c>
      <c r="F277" s="10">
        <f t="shared" si="22"/>
        <v>0</v>
      </c>
      <c r="G277" s="10">
        <f t="shared" si="23"/>
        <v>0</v>
      </c>
    </row>
    <row r="278" spans="1:7">
      <c r="A278" s="21">
        <f>DATE(YEAR(Data_pożyczki),MONTH(Data_pożyczki)+ROW()-14,DAY(Data_pożyczki))+IFERROR(VLOOKUP(DATE(YEAR(Data_pożyczki),MONTH(Data_pożyczki)+ROW()-14,DAY(Data_pożyczki)),tblSpóźn[],2,FALSE),0)</f>
        <v>47192</v>
      </c>
      <c r="B278" s="22">
        <f t="shared" si="24"/>
        <v>4.2000000000000003E-2</v>
      </c>
      <c r="C278" s="23">
        <f t="shared" si="20"/>
        <v>0</v>
      </c>
      <c r="D278" s="23">
        <f>SUMIFS(tblDod[Dod_kwota],tblDod[Dod_początek],"&lt;="&amp;A278,tblDod[Dod_koniec],"&gt;="&amp;A278)</f>
        <v>0</v>
      </c>
      <c r="E278" s="10">
        <f t="shared" si="21"/>
        <v>0</v>
      </c>
      <c r="F278" s="10">
        <f t="shared" si="22"/>
        <v>0</v>
      </c>
      <c r="G278" s="10">
        <f t="shared" si="23"/>
        <v>0</v>
      </c>
    </row>
    <row r="279" spans="1:7">
      <c r="A279" s="21">
        <f>DATE(YEAR(Data_pożyczki),MONTH(Data_pożyczki)+ROW()-14,DAY(Data_pożyczki))+IFERROR(VLOOKUP(DATE(YEAR(Data_pożyczki),MONTH(Data_pożyczki)+ROW()-14,DAY(Data_pożyczki)),tblSpóźn[],2,FALSE),0)</f>
        <v>47223</v>
      </c>
      <c r="B279" s="22">
        <f t="shared" si="24"/>
        <v>4.2000000000000003E-2</v>
      </c>
      <c r="C279" s="23">
        <f t="shared" si="20"/>
        <v>0</v>
      </c>
      <c r="D279" s="23">
        <f>SUMIFS(tblDod[Dod_kwota],tblDod[Dod_początek],"&lt;="&amp;A279,tblDod[Dod_koniec],"&gt;="&amp;A279)</f>
        <v>0</v>
      </c>
      <c r="E279" s="10">
        <f t="shared" si="21"/>
        <v>0</v>
      </c>
      <c r="F279" s="10">
        <f t="shared" si="22"/>
        <v>0</v>
      </c>
      <c r="G279" s="10">
        <f t="shared" si="23"/>
        <v>0</v>
      </c>
    </row>
    <row r="280" spans="1:7">
      <c r="A280" s="21">
        <f>DATE(YEAR(Data_pożyczki),MONTH(Data_pożyczki)+ROW()-14,DAY(Data_pożyczki))+IFERROR(VLOOKUP(DATE(YEAR(Data_pożyczki),MONTH(Data_pożyczki)+ROW()-14,DAY(Data_pożyczki)),tblSpóźn[],2,FALSE),0)</f>
        <v>47253</v>
      </c>
      <c r="B280" s="22">
        <f t="shared" si="24"/>
        <v>4.2000000000000003E-2</v>
      </c>
      <c r="C280" s="23">
        <f t="shared" si="20"/>
        <v>0</v>
      </c>
      <c r="D280" s="23">
        <f>SUMIFS(tblDod[Dod_kwota],tblDod[Dod_początek],"&lt;="&amp;A280,tblDod[Dod_koniec],"&gt;="&amp;A280)</f>
        <v>0</v>
      </c>
      <c r="E280" s="10">
        <f t="shared" si="21"/>
        <v>0</v>
      </c>
      <c r="F280" s="10">
        <f t="shared" si="22"/>
        <v>0</v>
      </c>
      <c r="G280" s="10">
        <f t="shared" si="23"/>
        <v>0</v>
      </c>
    </row>
    <row r="281" spans="1:7">
      <c r="A281" s="21">
        <f>DATE(YEAR(Data_pożyczki),MONTH(Data_pożyczki)+ROW()-14,DAY(Data_pożyczki))+IFERROR(VLOOKUP(DATE(YEAR(Data_pożyczki),MONTH(Data_pożyczki)+ROW()-14,DAY(Data_pożyczki)),tblSpóźn[],2,FALSE),0)</f>
        <v>47284</v>
      </c>
      <c r="B281" s="22">
        <f t="shared" si="24"/>
        <v>4.2000000000000003E-2</v>
      </c>
      <c r="C281" s="23">
        <f t="shared" si="20"/>
        <v>0</v>
      </c>
      <c r="D281" s="23">
        <f>SUMIFS(tblDod[Dod_kwota],tblDod[Dod_początek],"&lt;="&amp;A281,tblDod[Dod_koniec],"&gt;="&amp;A281)</f>
        <v>0</v>
      </c>
      <c r="E281" s="10">
        <f t="shared" si="21"/>
        <v>0</v>
      </c>
      <c r="F281" s="10">
        <f t="shared" si="22"/>
        <v>0</v>
      </c>
      <c r="G281" s="10">
        <f t="shared" si="23"/>
        <v>0</v>
      </c>
    </row>
    <row r="282" spans="1:7">
      <c r="A282" s="21">
        <f>DATE(YEAR(Data_pożyczki),MONTH(Data_pożyczki)+ROW()-14,DAY(Data_pożyczki))+IFERROR(VLOOKUP(DATE(YEAR(Data_pożyczki),MONTH(Data_pożyczki)+ROW()-14,DAY(Data_pożyczki)),tblSpóźn[],2,FALSE),0)</f>
        <v>47314</v>
      </c>
      <c r="B282" s="22">
        <f t="shared" si="24"/>
        <v>4.2000000000000003E-2</v>
      </c>
      <c r="C282" s="23">
        <f t="shared" si="20"/>
        <v>0</v>
      </c>
      <c r="D282" s="23">
        <f>SUMIFS(tblDod[Dod_kwota],tblDod[Dod_początek],"&lt;="&amp;A282,tblDod[Dod_koniec],"&gt;="&amp;A282)</f>
        <v>0</v>
      </c>
      <c r="E282" s="10">
        <f t="shared" si="21"/>
        <v>0</v>
      </c>
      <c r="F282" s="10">
        <f t="shared" si="22"/>
        <v>0</v>
      </c>
      <c r="G282" s="10">
        <f t="shared" si="23"/>
        <v>0</v>
      </c>
    </row>
    <row r="283" spans="1:7">
      <c r="A283" s="21">
        <f>DATE(YEAR(Data_pożyczki),MONTH(Data_pożyczki)+ROW()-14,DAY(Data_pożyczki))+IFERROR(VLOOKUP(DATE(YEAR(Data_pożyczki),MONTH(Data_pożyczki)+ROW()-14,DAY(Data_pożyczki)),tblSpóźn[],2,FALSE),0)</f>
        <v>47345</v>
      </c>
      <c r="B283" s="22">
        <f t="shared" si="24"/>
        <v>4.2000000000000003E-2</v>
      </c>
      <c r="C283" s="23">
        <f t="shared" si="20"/>
        <v>0</v>
      </c>
      <c r="D283" s="23">
        <f>SUMIFS(tblDod[Dod_kwota],tblDod[Dod_początek],"&lt;="&amp;A283,tblDod[Dod_koniec],"&gt;="&amp;A283)</f>
        <v>0</v>
      </c>
      <c r="E283" s="10">
        <f t="shared" si="21"/>
        <v>0</v>
      </c>
      <c r="F283" s="10">
        <f t="shared" si="22"/>
        <v>0</v>
      </c>
      <c r="G283" s="10">
        <f t="shared" si="23"/>
        <v>0</v>
      </c>
    </row>
    <row r="284" spans="1:7">
      <c r="A284" s="21">
        <f>DATE(YEAR(Data_pożyczki),MONTH(Data_pożyczki)+ROW()-14,DAY(Data_pożyczki))+IFERROR(VLOOKUP(DATE(YEAR(Data_pożyczki),MONTH(Data_pożyczki)+ROW()-14,DAY(Data_pożyczki)),tblSpóźn[],2,FALSE),0)</f>
        <v>47376</v>
      </c>
      <c r="B284" s="22">
        <f t="shared" si="24"/>
        <v>4.2000000000000003E-2</v>
      </c>
      <c r="C284" s="23">
        <f t="shared" si="20"/>
        <v>0</v>
      </c>
      <c r="D284" s="23">
        <f>SUMIFS(tblDod[Dod_kwota],tblDod[Dod_początek],"&lt;="&amp;A284,tblDod[Dod_koniec],"&gt;="&amp;A284)</f>
        <v>0</v>
      </c>
      <c r="E284" s="10">
        <f t="shared" si="21"/>
        <v>0</v>
      </c>
      <c r="F284" s="10">
        <f t="shared" si="22"/>
        <v>0</v>
      </c>
      <c r="G284" s="10">
        <f t="shared" si="23"/>
        <v>0</v>
      </c>
    </row>
    <row r="285" spans="1:7">
      <c r="A285" s="21">
        <f>DATE(YEAR(Data_pożyczki),MONTH(Data_pożyczki)+ROW()-14,DAY(Data_pożyczki))+IFERROR(VLOOKUP(DATE(YEAR(Data_pożyczki),MONTH(Data_pożyczki)+ROW()-14,DAY(Data_pożyczki)),tblSpóźn[],2,FALSE),0)</f>
        <v>47406</v>
      </c>
      <c r="B285" s="22">
        <f t="shared" si="24"/>
        <v>4.2000000000000003E-2</v>
      </c>
      <c r="C285" s="23">
        <f t="shared" si="20"/>
        <v>0</v>
      </c>
      <c r="D285" s="23">
        <f>SUMIFS(tblDod[Dod_kwota],tblDod[Dod_początek],"&lt;="&amp;A285,tblDod[Dod_koniec],"&gt;="&amp;A285)</f>
        <v>0</v>
      </c>
      <c r="E285" s="10">
        <f t="shared" si="21"/>
        <v>0</v>
      </c>
      <c r="F285" s="10">
        <f t="shared" si="22"/>
        <v>0</v>
      </c>
      <c r="G285" s="10">
        <f t="shared" si="23"/>
        <v>0</v>
      </c>
    </row>
    <row r="286" spans="1:7">
      <c r="A286" s="21">
        <f>DATE(YEAR(Data_pożyczki),MONTH(Data_pożyczki)+ROW()-14,DAY(Data_pożyczki))+IFERROR(VLOOKUP(DATE(YEAR(Data_pożyczki),MONTH(Data_pożyczki)+ROW()-14,DAY(Data_pożyczki)),tblSpóźn[],2,FALSE),0)</f>
        <v>47437</v>
      </c>
      <c r="B286" s="22">
        <f t="shared" si="24"/>
        <v>4.2000000000000003E-2</v>
      </c>
      <c r="C286" s="23">
        <f t="shared" si="20"/>
        <v>0</v>
      </c>
      <c r="D286" s="23">
        <f>SUMIFS(tblDod[Dod_kwota],tblDod[Dod_początek],"&lt;="&amp;A286,tblDod[Dod_koniec],"&gt;="&amp;A286)</f>
        <v>0</v>
      </c>
      <c r="E286" s="10">
        <f t="shared" si="21"/>
        <v>0</v>
      </c>
      <c r="F286" s="10">
        <f t="shared" si="22"/>
        <v>0</v>
      </c>
      <c r="G286" s="10">
        <f t="shared" si="23"/>
        <v>0</v>
      </c>
    </row>
    <row r="287" spans="1:7">
      <c r="A287" s="21">
        <f>DATE(YEAR(Data_pożyczki),MONTH(Data_pożyczki)+ROW()-14,DAY(Data_pożyczki))+IFERROR(VLOOKUP(DATE(YEAR(Data_pożyczki),MONTH(Data_pożyczki)+ROW()-14,DAY(Data_pożyczki)),tblSpóźn[],2,FALSE),0)</f>
        <v>47467</v>
      </c>
      <c r="B287" s="22">
        <f t="shared" si="24"/>
        <v>4.2000000000000003E-2</v>
      </c>
      <c r="C287" s="23">
        <f t="shared" si="20"/>
        <v>0</v>
      </c>
      <c r="D287" s="23">
        <f>SUMIFS(tblDod[Dod_kwota],tblDod[Dod_początek],"&lt;="&amp;A287,tblDod[Dod_koniec],"&gt;="&amp;A287)</f>
        <v>0</v>
      </c>
      <c r="E287" s="10">
        <f t="shared" si="21"/>
        <v>0</v>
      </c>
      <c r="F287" s="10">
        <f t="shared" si="22"/>
        <v>0</v>
      </c>
      <c r="G287" s="10">
        <f t="shared" si="23"/>
        <v>0</v>
      </c>
    </row>
    <row r="288" spans="1:7">
      <c r="A288" s="21">
        <f>DATE(YEAR(Data_pożyczki),MONTH(Data_pożyczki)+ROW()-14,DAY(Data_pożyczki))+IFERROR(VLOOKUP(DATE(YEAR(Data_pożyczki),MONTH(Data_pożyczki)+ROW()-14,DAY(Data_pożyczki)),tblSpóźn[],2,FALSE),0)</f>
        <v>47498</v>
      </c>
      <c r="B288" s="22">
        <f t="shared" si="24"/>
        <v>4.2000000000000003E-2</v>
      </c>
      <c r="C288" s="23">
        <f t="shared" si="20"/>
        <v>0</v>
      </c>
      <c r="D288" s="23">
        <f>SUMIFS(tblDod[Dod_kwota],tblDod[Dod_początek],"&lt;="&amp;A288,tblDod[Dod_koniec],"&gt;="&amp;A288)</f>
        <v>0</v>
      </c>
      <c r="E288" s="10">
        <f t="shared" si="21"/>
        <v>0</v>
      </c>
      <c r="F288" s="10">
        <f t="shared" si="22"/>
        <v>0</v>
      </c>
      <c r="G288" s="10">
        <f t="shared" si="23"/>
        <v>0</v>
      </c>
    </row>
    <row r="289" spans="1:7">
      <c r="A289" s="21">
        <f>DATE(YEAR(Data_pożyczki),MONTH(Data_pożyczki)+ROW()-14,DAY(Data_pożyczki))+IFERROR(VLOOKUP(DATE(YEAR(Data_pożyczki),MONTH(Data_pożyczki)+ROW()-14,DAY(Data_pożyczki)),tblSpóźn[],2,FALSE),0)</f>
        <v>47529</v>
      </c>
      <c r="B289" s="22">
        <f t="shared" si="24"/>
        <v>4.2000000000000003E-2</v>
      </c>
      <c r="C289" s="23">
        <f t="shared" si="20"/>
        <v>0</v>
      </c>
      <c r="D289" s="23">
        <f>SUMIFS(tblDod[Dod_kwota],tblDod[Dod_początek],"&lt;="&amp;A289,tblDod[Dod_koniec],"&gt;="&amp;A289)</f>
        <v>0</v>
      </c>
      <c r="E289" s="10">
        <f t="shared" si="21"/>
        <v>0</v>
      </c>
      <c r="F289" s="10">
        <f t="shared" si="22"/>
        <v>0</v>
      </c>
      <c r="G289" s="10">
        <f t="shared" si="23"/>
        <v>0</v>
      </c>
    </row>
    <row r="290" spans="1:7">
      <c r="A290" s="21">
        <f>DATE(YEAR(Data_pożyczki),MONTH(Data_pożyczki)+ROW()-14,DAY(Data_pożyczki))+IFERROR(VLOOKUP(DATE(YEAR(Data_pożyczki),MONTH(Data_pożyczki)+ROW()-14,DAY(Data_pożyczki)),tblSpóźn[],2,FALSE),0)</f>
        <v>47557</v>
      </c>
      <c r="B290" s="22">
        <f t="shared" si="24"/>
        <v>4.2000000000000003E-2</v>
      </c>
      <c r="C290" s="23">
        <f t="shared" si="20"/>
        <v>0</v>
      </c>
      <c r="D290" s="23">
        <f>SUMIFS(tblDod[Dod_kwota],tblDod[Dod_początek],"&lt;="&amp;A290,tblDod[Dod_koniec],"&gt;="&amp;A290)</f>
        <v>0</v>
      </c>
      <c r="E290" s="10">
        <f t="shared" si="21"/>
        <v>0</v>
      </c>
      <c r="F290" s="10">
        <f t="shared" si="22"/>
        <v>0</v>
      </c>
      <c r="G290" s="10">
        <f t="shared" si="23"/>
        <v>0</v>
      </c>
    </row>
    <row r="291" spans="1:7">
      <c r="A291" s="21">
        <f>DATE(YEAR(Data_pożyczki),MONTH(Data_pożyczki)+ROW()-14,DAY(Data_pożyczki))+IFERROR(VLOOKUP(DATE(YEAR(Data_pożyczki),MONTH(Data_pożyczki)+ROW()-14,DAY(Data_pożyczki)),tblSpóźn[],2,FALSE),0)</f>
        <v>47588</v>
      </c>
      <c r="B291" s="22">
        <f t="shared" si="24"/>
        <v>4.2000000000000003E-2</v>
      </c>
      <c r="C291" s="23">
        <f t="shared" si="20"/>
        <v>0</v>
      </c>
      <c r="D291" s="23">
        <f>SUMIFS(tblDod[Dod_kwota],tblDod[Dod_początek],"&lt;="&amp;A291,tblDod[Dod_koniec],"&gt;="&amp;A291)</f>
        <v>0</v>
      </c>
      <c r="E291" s="10">
        <f t="shared" si="21"/>
        <v>0</v>
      </c>
      <c r="F291" s="10">
        <f t="shared" si="22"/>
        <v>0</v>
      </c>
      <c r="G291" s="10">
        <f t="shared" si="23"/>
        <v>0</v>
      </c>
    </row>
    <row r="292" spans="1:7">
      <c r="A292" s="21">
        <f>DATE(YEAR(Data_pożyczki),MONTH(Data_pożyczki)+ROW()-14,DAY(Data_pożyczki))+IFERROR(VLOOKUP(DATE(YEAR(Data_pożyczki),MONTH(Data_pożyczki)+ROW()-14,DAY(Data_pożyczki)),tblSpóźn[],2,FALSE),0)</f>
        <v>47618</v>
      </c>
      <c r="B292" s="22">
        <f t="shared" si="24"/>
        <v>4.2000000000000003E-2</v>
      </c>
      <c r="C292" s="23">
        <f t="shared" si="20"/>
        <v>0</v>
      </c>
      <c r="D292" s="23">
        <f>SUMIFS(tblDod[Dod_kwota],tblDod[Dod_początek],"&lt;="&amp;A292,tblDod[Dod_koniec],"&gt;="&amp;A292)</f>
        <v>0</v>
      </c>
      <c r="E292" s="10">
        <f t="shared" si="21"/>
        <v>0</v>
      </c>
      <c r="F292" s="10">
        <f t="shared" si="22"/>
        <v>0</v>
      </c>
      <c r="G292" s="10">
        <f t="shared" si="23"/>
        <v>0</v>
      </c>
    </row>
    <row r="293" spans="1:7">
      <c r="A293" s="21">
        <f>DATE(YEAR(Data_pożyczki),MONTH(Data_pożyczki)+ROW()-14,DAY(Data_pożyczki))+IFERROR(VLOOKUP(DATE(YEAR(Data_pożyczki),MONTH(Data_pożyczki)+ROW()-14,DAY(Data_pożyczki)),tblSpóźn[],2,FALSE),0)</f>
        <v>47649</v>
      </c>
      <c r="B293" s="22">
        <f t="shared" si="24"/>
        <v>4.2000000000000003E-2</v>
      </c>
      <c r="C293" s="23">
        <f t="shared" si="20"/>
        <v>0</v>
      </c>
      <c r="D293" s="23">
        <f>SUMIFS(tblDod[Dod_kwota],tblDod[Dod_początek],"&lt;="&amp;A293,tblDod[Dod_koniec],"&gt;="&amp;A293)</f>
        <v>0</v>
      </c>
      <c r="E293" s="10">
        <f t="shared" si="21"/>
        <v>0</v>
      </c>
      <c r="F293" s="10">
        <f t="shared" si="22"/>
        <v>0</v>
      </c>
      <c r="G293" s="10">
        <f t="shared" si="23"/>
        <v>0</v>
      </c>
    </row>
    <row r="294" spans="1:7">
      <c r="A294" s="21">
        <f>DATE(YEAR(Data_pożyczki),MONTH(Data_pożyczki)+ROW()-14,DAY(Data_pożyczki))+IFERROR(VLOOKUP(DATE(YEAR(Data_pożyczki),MONTH(Data_pożyczki)+ROW()-14,DAY(Data_pożyczki)),tblSpóźn[],2,FALSE),0)</f>
        <v>47679</v>
      </c>
      <c r="B294" s="22">
        <f t="shared" si="24"/>
        <v>4.2000000000000003E-2</v>
      </c>
      <c r="C294" s="23">
        <f t="shared" si="20"/>
        <v>0</v>
      </c>
      <c r="D294" s="23">
        <f>SUMIFS(tblDod[Dod_kwota],tblDod[Dod_początek],"&lt;="&amp;A294,tblDod[Dod_koniec],"&gt;="&amp;A294)</f>
        <v>0</v>
      </c>
      <c r="E294" s="10">
        <f t="shared" si="21"/>
        <v>0</v>
      </c>
      <c r="F294" s="10">
        <f t="shared" si="22"/>
        <v>0</v>
      </c>
      <c r="G294" s="10">
        <f t="shared" si="23"/>
        <v>0</v>
      </c>
    </row>
    <row r="295" spans="1:7">
      <c r="A295" s="21">
        <f>DATE(YEAR(Data_pożyczki),MONTH(Data_pożyczki)+ROW()-14,DAY(Data_pożyczki))+IFERROR(VLOOKUP(DATE(YEAR(Data_pożyczki),MONTH(Data_pożyczki)+ROW()-14,DAY(Data_pożyczki)),tblSpóźn[],2,FALSE),0)</f>
        <v>47710</v>
      </c>
      <c r="B295" s="22">
        <f t="shared" si="24"/>
        <v>4.2000000000000003E-2</v>
      </c>
      <c r="C295" s="23">
        <f t="shared" si="20"/>
        <v>0</v>
      </c>
      <c r="D295" s="23">
        <f>SUMIFS(tblDod[Dod_kwota],tblDod[Dod_początek],"&lt;="&amp;A295,tblDod[Dod_koniec],"&gt;="&amp;A295)</f>
        <v>0</v>
      </c>
      <c r="E295" s="10">
        <f t="shared" si="21"/>
        <v>0</v>
      </c>
      <c r="F295" s="10">
        <f t="shared" si="22"/>
        <v>0</v>
      </c>
      <c r="G295" s="10">
        <f t="shared" si="23"/>
        <v>0</v>
      </c>
    </row>
    <row r="296" spans="1:7">
      <c r="A296" s="21">
        <f>DATE(YEAR(Data_pożyczki),MONTH(Data_pożyczki)+ROW()-14,DAY(Data_pożyczki))+IFERROR(VLOOKUP(DATE(YEAR(Data_pożyczki),MONTH(Data_pożyczki)+ROW()-14,DAY(Data_pożyczki)),tblSpóźn[],2,FALSE),0)</f>
        <v>47741</v>
      </c>
      <c r="B296" s="22">
        <f t="shared" si="24"/>
        <v>4.2000000000000003E-2</v>
      </c>
      <c r="C296" s="23">
        <f t="shared" si="20"/>
        <v>0</v>
      </c>
      <c r="D296" s="23">
        <f>SUMIFS(tblDod[Dod_kwota],tblDod[Dod_początek],"&lt;="&amp;A296,tblDod[Dod_koniec],"&gt;="&amp;A296)</f>
        <v>0</v>
      </c>
      <c r="E296" s="10">
        <f t="shared" si="21"/>
        <v>0</v>
      </c>
      <c r="F296" s="10">
        <f t="shared" si="22"/>
        <v>0</v>
      </c>
      <c r="G296" s="10">
        <f t="shared" si="23"/>
        <v>0</v>
      </c>
    </row>
    <row r="297" spans="1:7">
      <c r="A297" s="21">
        <f>DATE(YEAR(Data_pożyczki),MONTH(Data_pożyczki)+ROW()-14,DAY(Data_pożyczki))+IFERROR(VLOOKUP(DATE(YEAR(Data_pożyczki),MONTH(Data_pożyczki)+ROW()-14,DAY(Data_pożyczki)),tblSpóźn[],2,FALSE),0)</f>
        <v>47771</v>
      </c>
      <c r="B297" s="22">
        <f t="shared" si="24"/>
        <v>4.2000000000000003E-2</v>
      </c>
      <c r="C297" s="23">
        <f t="shared" si="20"/>
        <v>0</v>
      </c>
      <c r="D297" s="23">
        <f>SUMIFS(tblDod[Dod_kwota],tblDod[Dod_początek],"&lt;="&amp;A297,tblDod[Dod_koniec],"&gt;="&amp;A297)</f>
        <v>0</v>
      </c>
      <c r="E297" s="10">
        <f t="shared" si="21"/>
        <v>0</v>
      </c>
      <c r="F297" s="10">
        <f t="shared" si="22"/>
        <v>0</v>
      </c>
      <c r="G297" s="10">
        <f t="shared" si="23"/>
        <v>0</v>
      </c>
    </row>
    <row r="298" spans="1:7">
      <c r="A298" s="21">
        <f>DATE(YEAR(Data_pożyczki),MONTH(Data_pożyczki)+ROW()-14,DAY(Data_pożyczki))+IFERROR(VLOOKUP(DATE(YEAR(Data_pożyczki),MONTH(Data_pożyczki)+ROW()-14,DAY(Data_pożyczki)),tblSpóźn[],2,FALSE),0)</f>
        <v>47802</v>
      </c>
      <c r="B298" s="22">
        <f t="shared" si="24"/>
        <v>4.2000000000000003E-2</v>
      </c>
      <c r="C298" s="23">
        <f t="shared" si="20"/>
        <v>0</v>
      </c>
      <c r="D298" s="23">
        <f>SUMIFS(tblDod[Dod_kwota],tblDod[Dod_początek],"&lt;="&amp;A298,tblDod[Dod_koniec],"&gt;="&amp;A298)</f>
        <v>0</v>
      </c>
      <c r="E298" s="10">
        <f t="shared" si="21"/>
        <v>0</v>
      </c>
      <c r="F298" s="10">
        <f t="shared" si="22"/>
        <v>0</v>
      </c>
      <c r="G298" s="10">
        <f t="shared" si="23"/>
        <v>0</v>
      </c>
    </row>
    <row r="299" spans="1:7">
      <c r="A299" s="21">
        <f>DATE(YEAR(Data_pożyczki),MONTH(Data_pożyczki)+ROW()-14,DAY(Data_pożyczki))+IFERROR(VLOOKUP(DATE(YEAR(Data_pożyczki),MONTH(Data_pożyczki)+ROW()-14,DAY(Data_pożyczki)),tblSpóźn[],2,FALSE),0)</f>
        <v>47832</v>
      </c>
      <c r="B299" s="22">
        <f t="shared" si="24"/>
        <v>4.2000000000000003E-2</v>
      </c>
      <c r="C299" s="23">
        <f t="shared" si="20"/>
        <v>0</v>
      </c>
      <c r="D299" s="23">
        <f>SUMIFS(tblDod[Dod_kwota],tblDod[Dod_początek],"&lt;="&amp;A299,tblDod[Dod_koniec],"&gt;="&amp;A299)</f>
        <v>0</v>
      </c>
      <c r="E299" s="10">
        <f t="shared" si="21"/>
        <v>0</v>
      </c>
      <c r="F299" s="10">
        <f t="shared" si="22"/>
        <v>0</v>
      </c>
      <c r="G299" s="10">
        <f t="shared" si="23"/>
        <v>0</v>
      </c>
    </row>
    <row r="300" spans="1:7">
      <c r="A300" s="21">
        <f>DATE(YEAR(Data_pożyczki),MONTH(Data_pożyczki)+ROW()-14,DAY(Data_pożyczki))+IFERROR(VLOOKUP(DATE(YEAR(Data_pożyczki),MONTH(Data_pożyczki)+ROW()-14,DAY(Data_pożyczki)),tblSpóźn[],2,FALSE),0)</f>
        <v>47863</v>
      </c>
      <c r="B300" s="22">
        <f t="shared" si="24"/>
        <v>4.2000000000000003E-2</v>
      </c>
      <c r="C300" s="23">
        <f t="shared" si="20"/>
        <v>0</v>
      </c>
      <c r="D300" s="23">
        <f>SUMIFS(tblDod[Dod_kwota],tblDod[Dod_początek],"&lt;="&amp;A300,tblDod[Dod_koniec],"&gt;="&amp;A300)</f>
        <v>0</v>
      </c>
      <c r="E300" s="10">
        <f t="shared" si="21"/>
        <v>0</v>
      </c>
      <c r="F300" s="10">
        <f t="shared" si="22"/>
        <v>0</v>
      </c>
      <c r="G300" s="10">
        <f t="shared" si="23"/>
        <v>0</v>
      </c>
    </row>
    <row r="301" spans="1:7">
      <c r="A301" s="21">
        <f>DATE(YEAR(Data_pożyczki),MONTH(Data_pożyczki)+ROW()-14,DAY(Data_pożyczki))+IFERROR(VLOOKUP(DATE(YEAR(Data_pożyczki),MONTH(Data_pożyczki)+ROW()-14,DAY(Data_pożyczki)),tblSpóźn[],2,FALSE),0)</f>
        <v>47894</v>
      </c>
      <c r="B301" s="22">
        <f t="shared" si="24"/>
        <v>4.2000000000000003E-2</v>
      </c>
      <c r="C301" s="23">
        <f t="shared" si="20"/>
        <v>0</v>
      </c>
      <c r="D301" s="23">
        <f>SUMIFS(tblDod[Dod_kwota],tblDod[Dod_początek],"&lt;="&amp;A301,tblDod[Dod_koniec],"&gt;="&amp;A301)</f>
        <v>0</v>
      </c>
      <c r="E301" s="10">
        <f t="shared" si="21"/>
        <v>0</v>
      </c>
      <c r="F301" s="10">
        <f t="shared" si="22"/>
        <v>0</v>
      </c>
      <c r="G301" s="10">
        <f t="shared" si="23"/>
        <v>0</v>
      </c>
    </row>
    <row r="302" spans="1:7">
      <c r="A302" s="21">
        <f>DATE(YEAR(Data_pożyczki),MONTH(Data_pożyczki)+ROW()-14,DAY(Data_pożyczki))+IFERROR(VLOOKUP(DATE(YEAR(Data_pożyczki),MONTH(Data_pożyczki)+ROW()-14,DAY(Data_pożyczki)),tblSpóźn[],2,FALSE),0)</f>
        <v>47922</v>
      </c>
      <c r="B302" s="22">
        <f t="shared" si="24"/>
        <v>4.2000000000000003E-2</v>
      </c>
      <c r="C302" s="23">
        <f t="shared" si="20"/>
        <v>0</v>
      </c>
      <c r="D302" s="23">
        <f>SUMIFS(tblDod[Dod_kwota],tblDod[Dod_początek],"&lt;="&amp;A302,tblDod[Dod_koniec],"&gt;="&amp;A302)</f>
        <v>0</v>
      </c>
      <c r="E302" s="10">
        <f t="shared" si="21"/>
        <v>0</v>
      </c>
      <c r="F302" s="10">
        <f t="shared" si="22"/>
        <v>0</v>
      </c>
      <c r="G302" s="10">
        <f t="shared" si="23"/>
        <v>0</v>
      </c>
    </row>
    <row r="303" spans="1:7">
      <c r="A303" s="21">
        <f>DATE(YEAR(Data_pożyczki),MONTH(Data_pożyczki)+ROW()-14,DAY(Data_pożyczki))+IFERROR(VLOOKUP(DATE(YEAR(Data_pożyczki),MONTH(Data_pożyczki)+ROW()-14,DAY(Data_pożyczki)),tblSpóźn[],2,FALSE),0)</f>
        <v>47953</v>
      </c>
      <c r="B303" s="22">
        <f t="shared" si="24"/>
        <v>4.2000000000000003E-2</v>
      </c>
      <c r="C303" s="23">
        <f t="shared" si="20"/>
        <v>0</v>
      </c>
      <c r="D303" s="23">
        <f>SUMIFS(tblDod[Dod_kwota],tblDod[Dod_początek],"&lt;="&amp;A303,tblDod[Dod_koniec],"&gt;="&amp;A303)</f>
        <v>0</v>
      </c>
      <c r="E303" s="10">
        <f t="shared" si="21"/>
        <v>0</v>
      </c>
      <c r="F303" s="10">
        <f t="shared" si="22"/>
        <v>0</v>
      </c>
      <c r="G303" s="10">
        <f t="shared" si="23"/>
        <v>0</v>
      </c>
    </row>
    <row r="304" spans="1:7">
      <c r="A304" s="21">
        <f>DATE(YEAR(Data_pożyczki),MONTH(Data_pożyczki)+ROW()-14,DAY(Data_pożyczki))+IFERROR(VLOOKUP(DATE(YEAR(Data_pożyczki),MONTH(Data_pożyczki)+ROW()-14,DAY(Data_pożyczki)),tblSpóźn[],2,FALSE),0)</f>
        <v>47983</v>
      </c>
      <c r="B304" s="22">
        <f t="shared" si="24"/>
        <v>4.2000000000000003E-2</v>
      </c>
      <c r="C304" s="23">
        <f t="shared" si="20"/>
        <v>0</v>
      </c>
      <c r="D304" s="23">
        <f>SUMIFS(tblDod[Dod_kwota],tblDod[Dod_początek],"&lt;="&amp;A304,tblDod[Dod_koniec],"&gt;="&amp;A304)</f>
        <v>0</v>
      </c>
      <c r="E304" s="10">
        <f t="shared" si="21"/>
        <v>0</v>
      </c>
      <c r="F304" s="10">
        <f t="shared" si="22"/>
        <v>0</v>
      </c>
      <c r="G304" s="10">
        <f t="shared" si="23"/>
        <v>0</v>
      </c>
    </row>
    <row r="305" spans="1:7">
      <c r="A305" s="21">
        <f>DATE(YEAR(Data_pożyczki),MONTH(Data_pożyczki)+ROW()-14,DAY(Data_pożyczki))+IFERROR(VLOOKUP(DATE(YEAR(Data_pożyczki),MONTH(Data_pożyczki)+ROW()-14,DAY(Data_pożyczki)),tblSpóźn[],2,FALSE),0)</f>
        <v>48014</v>
      </c>
      <c r="B305" s="22">
        <f t="shared" si="24"/>
        <v>4.2000000000000003E-2</v>
      </c>
      <c r="C305" s="23">
        <f t="shared" si="20"/>
        <v>0</v>
      </c>
      <c r="D305" s="23">
        <f>SUMIFS(tblDod[Dod_kwota],tblDod[Dod_początek],"&lt;="&amp;A305,tblDod[Dod_koniec],"&gt;="&amp;A305)</f>
        <v>0</v>
      </c>
      <c r="E305" s="10">
        <f t="shared" si="21"/>
        <v>0</v>
      </c>
      <c r="F305" s="10">
        <f t="shared" si="22"/>
        <v>0</v>
      </c>
      <c r="G305" s="10">
        <f t="shared" si="23"/>
        <v>0</v>
      </c>
    </row>
    <row r="306" spans="1:7">
      <c r="A306" s="21">
        <f>DATE(YEAR(Data_pożyczki),MONTH(Data_pożyczki)+ROW()-14,DAY(Data_pożyczki))+IFERROR(VLOOKUP(DATE(YEAR(Data_pożyczki),MONTH(Data_pożyczki)+ROW()-14,DAY(Data_pożyczki)),tblSpóźn[],2,FALSE),0)</f>
        <v>48044</v>
      </c>
      <c r="B306" s="22">
        <f t="shared" si="24"/>
        <v>4.2000000000000003E-2</v>
      </c>
      <c r="C306" s="23">
        <f t="shared" si="20"/>
        <v>0</v>
      </c>
      <c r="D306" s="23">
        <f>SUMIFS(tblDod[Dod_kwota],tblDod[Dod_początek],"&lt;="&amp;A306,tblDod[Dod_koniec],"&gt;="&amp;A306)</f>
        <v>0</v>
      </c>
      <c r="E306" s="10">
        <f t="shared" si="21"/>
        <v>0</v>
      </c>
      <c r="F306" s="10">
        <f t="shared" si="22"/>
        <v>0</v>
      </c>
      <c r="G306" s="10">
        <f t="shared" si="23"/>
        <v>0</v>
      </c>
    </row>
    <row r="307" spans="1:7">
      <c r="A307" s="21">
        <f>DATE(YEAR(Data_pożyczki),MONTH(Data_pożyczki)+ROW()-14,DAY(Data_pożyczki))+IFERROR(VLOOKUP(DATE(YEAR(Data_pożyczki),MONTH(Data_pożyczki)+ROW()-14,DAY(Data_pożyczki)),tblSpóźn[],2,FALSE),0)</f>
        <v>48075</v>
      </c>
      <c r="B307" s="22">
        <f t="shared" si="24"/>
        <v>4.2000000000000003E-2</v>
      </c>
      <c r="C307" s="23">
        <f t="shared" si="20"/>
        <v>0</v>
      </c>
      <c r="D307" s="23">
        <f>SUMIFS(tblDod[Dod_kwota],tblDod[Dod_początek],"&lt;="&amp;A307,tblDod[Dod_koniec],"&gt;="&amp;A307)</f>
        <v>0</v>
      </c>
      <c r="E307" s="10">
        <f t="shared" si="21"/>
        <v>0</v>
      </c>
      <c r="F307" s="10">
        <f t="shared" si="22"/>
        <v>0</v>
      </c>
      <c r="G307" s="10">
        <f t="shared" si="23"/>
        <v>0</v>
      </c>
    </row>
    <row r="308" spans="1:7">
      <c r="A308" s="21">
        <f>DATE(YEAR(Data_pożyczki),MONTH(Data_pożyczki)+ROW()-14,DAY(Data_pożyczki))+IFERROR(VLOOKUP(DATE(YEAR(Data_pożyczki),MONTH(Data_pożyczki)+ROW()-14,DAY(Data_pożyczki)),tblSpóźn[],2,FALSE),0)</f>
        <v>48106</v>
      </c>
      <c r="B308" s="22">
        <f t="shared" si="24"/>
        <v>4.2000000000000003E-2</v>
      </c>
      <c r="C308" s="23">
        <f t="shared" si="20"/>
        <v>0</v>
      </c>
      <c r="D308" s="23">
        <f>SUMIFS(tblDod[Dod_kwota],tblDod[Dod_początek],"&lt;="&amp;A308,tblDod[Dod_koniec],"&gt;="&amp;A308)</f>
        <v>0</v>
      </c>
      <c r="E308" s="10">
        <f t="shared" si="21"/>
        <v>0</v>
      </c>
      <c r="F308" s="10">
        <f t="shared" si="22"/>
        <v>0</v>
      </c>
      <c r="G308" s="10">
        <f t="shared" si="23"/>
        <v>0</v>
      </c>
    </row>
    <row r="309" spans="1:7">
      <c r="A309" s="21">
        <f>DATE(YEAR(Data_pożyczki),MONTH(Data_pożyczki)+ROW()-14,DAY(Data_pożyczki))+IFERROR(VLOOKUP(DATE(YEAR(Data_pożyczki),MONTH(Data_pożyczki)+ROW()-14,DAY(Data_pożyczki)),tblSpóźn[],2,FALSE),0)</f>
        <v>48136</v>
      </c>
      <c r="B309" s="22">
        <f t="shared" si="24"/>
        <v>4.2000000000000003E-2</v>
      </c>
      <c r="C309" s="23">
        <f t="shared" si="20"/>
        <v>0</v>
      </c>
      <c r="D309" s="23">
        <f>SUMIFS(tblDod[Dod_kwota],tblDod[Dod_początek],"&lt;="&amp;A309,tblDod[Dod_koniec],"&gt;="&amp;A309)</f>
        <v>0</v>
      </c>
      <c r="E309" s="10">
        <f t="shared" si="21"/>
        <v>0</v>
      </c>
      <c r="F309" s="10">
        <f t="shared" si="22"/>
        <v>0</v>
      </c>
      <c r="G309" s="10">
        <f t="shared" si="23"/>
        <v>0</v>
      </c>
    </row>
    <row r="310" spans="1:7">
      <c r="A310" s="21">
        <f>DATE(YEAR(Data_pożyczki),MONTH(Data_pożyczki)+ROW()-14,DAY(Data_pożyczki))+IFERROR(VLOOKUP(DATE(YEAR(Data_pożyczki),MONTH(Data_pożyczki)+ROW()-14,DAY(Data_pożyczki)),tblSpóźn[],2,FALSE),0)</f>
        <v>48167</v>
      </c>
      <c r="B310" s="22">
        <f t="shared" si="24"/>
        <v>4.2000000000000003E-2</v>
      </c>
      <c r="C310" s="23">
        <f t="shared" si="20"/>
        <v>0</v>
      </c>
      <c r="D310" s="23">
        <f>SUMIFS(tblDod[Dod_kwota],tblDod[Dod_początek],"&lt;="&amp;A310,tblDod[Dod_koniec],"&gt;="&amp;A310)</f>
        <v>0</v>
      </c>
      <c r="E310" s="10">
        <f t="shared" si="21"/>
        <v>0</v>
      </c>
      <c r="F310" s="10">
        <f t="shared" si="22"/>
        <v>0</v>
      </c>
      <c r="G310" s="10">
        <f t="shared" si="23"/>
        <v>0</v>
      </c>
    </row>
    <row r="311" spans="1:7">
      <c r="A311" s="21">
        <f>DATE(YEAR(Data_pożyczki),MONTH(Data_pożyczki)+ROW()-14,DAY(Data_pożyczki))+IFERROR(VLOOKUP(DATE(YEAR(Data_pożyczki),MONTH(Data_pożyczki)+ROW()-14,DAY(Data_pożyczki)),tblSpóźn[],2,FALSE),0)</f>
        <v>48197</v>
      </c>
      <c r="B311" s="22">
        <f t="shared" si="24"/>
        <v>4.2000000000000003E-2</v>
      </c>
      <c r="C311" s="23">
        <f t="shared" si="20"/>
        <v>0</v>
      </c>
      <c r="D311" s="23">
        <f>SUMIFS(tblDod[Dod_kwota],tblDod[Dod_początek],"&lt;="&amp;A311,tblDod[Dod_koniec],"&gt;="&amp;A311)</f>
        <v>0</v>
      </c>
      <c r="E311" s="10">
        <f t="shared" si="21"/>
        <v>0</v>
      </c>
      <c r="F311" s="10">
        <f t="shared" si="22"/>
        <v>0</v>
      </c>
      <c r="G311" s="10">
        <f t="shared" si="23"/>
        <v>0</v>
      </c>
    </row>
    <row r="312" spans="1:7">
      <c r="A312" s="21">
        <f>DATE(YEAR(Data_pożyczki),MONTH(Data_pożyczki)+ROW()-14,DAY(Data_pożyczki))+IFERROR(VLOOKUP(DATE(YEAR(Data_pożyczki),MONTH(Data_pożyczki)+ROW()-14,DAY(Data_pożyczki)),tblSpóźn[],2,FALSE),0)</f>
        <v>48228</v>
      </c>
      <c r="B312" s="22">
        <f t="shared" si="24"/>
        <v>4.2000000000000003E-2</v>
      </c>
      <c r="C312" s="23">
        <f t="shared" si="20"/>
        <v>0</v>
      </c>
      <c r="D312" s="23">
        <f>SUMIFS(tblDod[Dod_kwota],tblDod[Dod_początek],"&lt;="&amp;A312,tblDod[Dod_koniec],"&gt;="&amp;A312)</f>
        <v>0</v>
      </c>
      <c r="E312" s="10">
        <f t="shared" si="21"/>
        <v>0</v>
      </c>
      <c r="F312" s="10">
        <f t="shared" si="22"/>
        <v>0</v>
      </c>
      <c r="G312" s="10">
        <f t="shared" si="23"/>
        <v>0</v>
      </c>
    </row>
    <row r="313" spans="1:7">
      <c r="A313" s="21">
        <f>DATE(YEAR(Data_pożyczki),MONTH(Data_pożyczki)+ROW()-14,DAY(Data_pożyczki))+IFERROR(VLOOKUP(DATE(YEAR(Data_pożyczki),MONTH(Data_pożyczki)+ROW()-14,DAY(Data_pożyczki)),tblSpóźn[],2,FALSE),0)</f>
        <v>48259</v>
      </c>
      <c r="B313" s="22">
        <f t="shared" si="24"/>
        <v>4.2000000000000003E-2</v>
      </c>
      <c r="C313" s="23">
        <f t="shared" si="20"/>
        <v>0</v>
      </c>
      <c r="D313" s="23">
        <f>SUMIFS(tblDod[Dod_kwota],tblDod[Dod_początek],"&lt;="&amp;A313,tblDod[Dod_koniec],"&gt;="&amp;A313)</f>
        <v>0</v>
      </c>
      <c r="E313" s="10">
        <f t="shared" si="21"/>
        <v>0</v>
      </c>
      <c r="F313" s="10">
        <f t="shared" si="22"/>
        <v>0</v>
      </c>
      <c r="G313" s="10">
        <f t="shared" si="23"/>
        <v>0</v>
      </c>
    </row>
    <row r="314" spans="1:7">
      <c r="A314" s="21">
        <f>DATE(YEAR(Data_pożyczki),MONTH(Data_pożyczki)+ROW()-14,DAY(Data_pożyczki))+IFERROR(VLOOKUP(DATE(YEAR(Data_pożyczki),MONTH(Data_pożyczki)+ROW()-14,DAY(Data_pożyczki)),tblSpóźn[],2,FALSE),0)</f>
        <v>48288</v>
      </c>
      <c r="B314" s="22">
        <f t="shared" si="24"/>
        <v>4.2000000000000003E-2</v>
      </c>
      <c r="C314" s="23">
        <f t="shared" si="20"/>
        <v>0</v>
      </c>
      <c r="D314" s="23">
        <f>SUMIFS(tblDod[Dod_kwota],tblDod[Dod_początek],"&lt;="&amp;A314,tblDod[Dod_koniec],"&gt;="&amp;A314)</f>
        <v>0</v>
      </c>
      <c r="E314" s="10">
        <f t="shared" si="21"/>
        <v>0</v>
      </c>
      <c r="F314" s="10">
        <f t="shared" si="22"/>
        <v>0</v>
      </c>
      <c r="G314" s="10">
        <f t="shared" si="23"/>
        <v>0</v>
      </c>
    </row>
    <row r="315" spans="1:7">
      <c r="A315" s="21">
        <f>DATE(YEAR(Data_pożyczki),MONTH(Data_pożyczki)+ROW()-14,DAY(Data_pożyczki))+IFERROR(VLOOKUP(DATE(YEAR(Data_pożyczki),MONTH(Data_pożyczki)+ROW()-14,DAY(Data_pożyczki)),tblSpóźn[],2,FALSE),0)</f>
        <v>48319</v>
      </c>
      <c r="B315" s="22">
        <f t="shared" si="24"/>
        <v>4.2000000000000003E-2</v>
      </c>
      <c r="C315" s="23">
        <f t="shared" si="20"/>
        <v>0</v>
      </c>
      <c r="D315" s="23">
        <f>SUMIFS(tblDod[Dod_kwota],tblDod[Dod_początek],"&lt;="&amp;A315,tblDod[Dod_koniec],"&gt;="&amp;A315)</f>
        <v>0</v>
      </c>
      <c r="E315" s="10">
        <f t="shared" si="21"/>
        <v>0</v>
      </c>
      <c r="F315" s="10">
        <f t="shared" si="22"/>
        <v>0</v>
      </c>
      <c r="G315" s="10">
        <f t="shared" si="23"/>
        <v>0</v>
      </c>
    </row>
    <row r="316" spans="1:7">
      <c r="A316" s="21">
        <f>DATE(YEAR(Data_pożyczki),MONTH(Data_pożyczki)+ROW()-14,DAY(Data_pożyczki))+IFERROR(VLOOKUP(DATE(YEAR(Data_pożyczki),MONTH(Data_pożyczki)+ROW()-14,DAY(Data_pożyczki)),tblSpóźn[],2,FALSE),0)</f>
        <v>48349</v>
      </c>
      <c r="B316" s="22">
        <f t="shared" si="24"/>
        <v>4.2000000000000003E-2</v>
      </c>
      <c r="C316" s="23">
        <f t="shared" si="20"/>
        <v>0</v>
      </c>
      <c r="D316" s="23">
        <f>SUMIFS(tblDod[Dod_kwota],tblDod[Dod_początek],"&lt;="&amp;A316,tblDod[Dod_koniec],"&gt;="&amp;A316)</f>
        <v>0</v>
      </c>
      <c r="E316" s="10">
        <f t="shared" si="21"/>
        <v>0</v>
      </c>
      <c r="F316" s="10">
        <f t="shared" si="22"/>
        <v>0</v>
      </c>
      <c r="G316" s="10">
        <f t="shared" si="23"/>
        <v>0</v>
      </c>
    </row>
    <row r="317" spans="1:7">
      <c r="A317" s="21">
        <f>DATE(YEAR(Data_pożyczki),MONTH(Data_pożyczki)+ROW()-14,DAY(Data_pożyczki))+IFERROR(VLOOKUP(DATE(YEAR(Data_pożyczki),MONTH(Data_pożyczki)+ROW()-14,DAY(Data_pożyczki)),tblSpóźn[],2,FALSE),0)</f>
        <v>48380</v>
      </c>
      <c r="B317" s="22">
        <f t="shared" si="24"/>
        <v>4.2000000000000003E-2</v>
      </c>
      <c r="C317" s="23">
        <f t="shared" si="20"/>
        <v>0</v>
      </c>
      <c r="D317" s="23">
        <f>SUMIFS(tblDod[Dod_kwota],tblDod[Dod_początek],"&lt;="&amp;A317,tblDod[Dod_koniec],"&gt;="&amp;A317)</f>
        <v>0</v>
      </c>
      <c r="E317" s="10">
        <f t="shared" si="21"/>
        <v>0</v>
      </c>
      <c r="F317" s="10">
        <f t="shared" si="22"/>
        <v>0</v>
      </c>
      <c r="G317" s="10">
        <f t="shared" si="23"/>
        <v>0</v>
      </c>
    </row>
    <row r="318" spans="1:7">
      <c r="A318" s="21">
        <f>DATE(YEAR(Data_pożyczki),MONTH(Data_pożyczki)+ROW()-14,DAY(Data_pożyczki))+IFERROR(VLOOKUP(DATE(YEAR(Data_pożyczki),MONTH(Data_pożyczki)+ROW()-14,DAY(Data_pożyczki)),tblSpóźn[],2,FALSE),0)</f>
        <v>48410</v>
      </c>
      <c r="B318" s="22">
        <f t="shared" si="24"/>
        <v>4.2000000000000003E-2</v>
      </c>
      <c r="C318" s="23">
        <f t="shared" si="20"/>
        <v>0</v>
      </c>
      <c r="D318" s="23">
        <f>SUMIFS(tblDod[Dod_kwota],tblDod[Dod_początek],"&lt;="&amp;A318,tblDod[Dod_koniec],"&gt;="&amp;A318)</f>
        <v>0</v>
      </c>
      <c r="E318" s="10">
        <f t="shared" si="21"/>
        <v>0</v>
      </c>
      <c r="F318" s="10">
        <f t="shared" si="22"/>
        <v>0</v>
      </c>
      <c r="G318" s="10">
        <f t="shared" si="23"/>
        <v>0</v>
      </c>
    </row>
    <row r="319" spans="1:7">
      <c r="A319" s="21">
        <f>DATE(YEAR(Data_pożyczki),MONTH(Data_pożyczki)+ROW()-14,DAY(Data_pożyczki))+IFERROR(VLOOKUP(DATE(YEAR(Data_pożyczki),MONTH(Data_pożyczki)+ROW()-14,DAY(Data_pożyczki)),tblSpóźn[],2,FALSE),0)</f>
        <v>48441</v>
      </c>
      <c r="B319" s="22">
        <f t="shared" si="24"/>
        <v>4.2000000000000003E-2</v>
      </c>
      <c r="C319" s="23">
        <f t="shared" si="20"/>
        <v>0</v>
      </c>
      <c r="D319" s="23">
        <f>SUMIFS(tblDod[Dod_kwota],tblDod[Dod_początek],"&lt;="&amp;A319,tblDod[Dod_koniec],"&gt;="&amp;A319)</f>
        <v>0</v>
      </c>
      <c r="E319" s="10">
        <f t="shared" si="21"/>
        <v>0</v>
      </c>
      <c r="F319" s="10">
        <f t="shared" si="22"/>
        <v>0</v>
      </c>
      <c r="G319" s="10">
        <f t="shared" si="23"/>
        <v>0</v>
      </c>
    </row>
    <row r="320" spans="1:7">
      <c r="A320" s="21">
        <f>DATE(YEAR(Data_pożyczki),MONTH(Data_pożyczki)+ROW()-14,DAY(Data_pożyczki))+IFERROR(VLOOKUP(DATE(YEAR(Data_pożyczki),MONTH(Data_pożyczki)+ROW()-14,DAY(Data_pożyczki)),tblSpóźn[],2,FALSE),0)</f>
        <v>48472</v>
      </c>
      <c r="B320" s="22">
        <f t="shared" si="24"/>
        <v>4.2000000000000003E-2</v>
      </c>
      <c r="C320" s="23">
        <f t="shared" si="20"/>
        <v>0</v>
      </c>
      <c r="D320" s="23">
        <f>SUMIFS(tblDod[Dod_kwota],tblDod[Dod_początek],"&lt;="&amp;A320,tblDod[Dod_koniec],"&gt;="&amp;A320)</f>
        <v>0</v>
      </c>
      <c r="E320" s="10">
        <f t="shared" si="21"/>
        <v>0</v>
      </c>
      <c r="F320" s="10">
        <f t="shared" si="22"/>
        <v>0</v>
      </c>
      <c r="G320" s="10">
        <f t="shared" si="23"/>
        <v>0</v>
      </c>
    </row>
    <row r="321" spans="1:7">
      <c r="A321" s="21">
        <f>DATE(YEAR(Data_pożyczki),MONTH(Data_pożyczki)+ROW()-14,DAY(Data_pożyczki))+IFERROR(VLOOKUP(DATE(YEAR(Data_pożyczki),MONTH(Data_pożyczki)+ROW()-14,DAY(Data_pożyczki)),tblSpóźn[],2,FALSE),0)</f>
        <v>48502</v>
      </c>
      <c r="B321" s="22">
        <f t="shared" si="24"/>
        <v>4.2000000000000003E-2</v>
      </c>
      <c r="C321" s="23">
        <f t="shared" si="20"/>
        <v>0</v>
      </c>
      <c r="D321" s="23">
        <f>SUMIFS(tblDod[Dod_kwota],tblDod[Dod_początek],"&lt;="&amp;A321,tblDod[Dod_koniec],"&gt;="&amp;A321)</f>
        <v>0</v>
      </c>
      <c r="E321" s="10">
        <f t="shared" si="21"/>
        <v>0</v>
      </c>
      <c r="F321" s="10">
        <f t="shared" si="22"/>
        <v>0</v>
      </c>
      <c r="G321" s="10">
        <f t="shared" si="23"/>
        <v>0</v>
      </c>
    </row>
    <row r="322" spans="1:7">
      <c r="A322" s="21">
        <f>DATE(YEAR(Data_pożyczki),MONTH(Data_pożyczki)+ROW()-14,DAY(Data_pożyczki))+IFERROR(VLOOKUP(DATE(YEAR(Data_pożyczki),MONTH(Data_pożyczki)+ROW()-14,DAY(Data_pożyczki)),tblSpóźn[],2,FALSE),0)</f>
        <v>48533</v>
      </c>
      <c r="B322" s="22">
        <f t="shared" si="24"/>
        <v>4.2000000000000003E-2</v>
      </c>
      <c r="C322" s="23">
        <f t="shared" si="20"/>
        <v>0</v>
      </c>
      <c r="D322" s="23">
        <f>SUMIFS(tblDod[Dod_kwota],tblDod[Dod_początek],"&lt;="&amp;A322,tblDod[Dod_koniec],"&gt;="&amp;A322)</f>
        <v>0</v>
      </c>
      <c r="E322" s="10">
        <f t="shared" si="21"/>
        <v>0</v>
      </c>
      <c r="F322" s="10">
        <f t="shared" si="22"/>
        <v>0</v>
      </c>
      <c r="G322" s="10">
        <f t="shared" si="23"/>
        <v>0</v>
      </c>
    </row>
    <row r="323" spans="1:7">
      <c r="A323" s="21">
        <f>DATE(YEAR(Data_pożyczki),MONTH(Data_pożyczki)+ROW()-14,DAY(Data_pożyczki))+IFERROR(VLOOKUP(DATE(YEAR(Data_pożyczki),MONTH(Data_pożyczki)+ROW()-14,DAY(Data_pożyczki)),tblSpóźn[],2,FALSE),0)</f>
        <v>48563</v>
      </c>
      <c r="B323" s="22">
        <f t="shared" si="24"/>
        <v>4.2000000000000003E-2</v>
      </c>
      <c r="C323" s="23">
        <f t="shared" si="20"/>
        <v>0</v>
      </c>
      <c r="D323" s="23">
        <f>SUMIFS(tblDod[Dod_kwota],tblDod[Dod_początek],"&lt;="&amp;A323,tblDod[Dod_koniec],"&gt;="&amp;A323)</f>
        <v>0</v>
      </c>
      <c r="E323" s="10">
        <f t="shared" si="21"/>
        <v>0</v>
      </c>
      <c r="F323" s="10">
        <f t="shared" si="22"/>
        <v>0</v>
      </c>
      <c r="G323" s="10">
        <f t="shared" si="23"/>
        <v>0</v>
      </c>
    </row>
    <row r="324" spans="1:7">
      <c r="A324" s="21">
        <f>DATE(YEAR(Data_pożyczki),MONTH(Data_pożyczki)+ROW()-14,DAY(Data_pożyczki))+IFERROR(VLOOKUP(DATE(YEAR(Data_pożyczki),MONTH(Data_pożyczki)+ROW()-14,DAY(Data_pożyczki)),tblSpóźn[],2,FALSE),0)</f>
        <v>48594</v>
      </c>
      <c r="B324" s="22">
        <f t="shared" si="24"/>
        <v>4.2000000000000003E-2</v>
      </c>
      <c r="C324" s="23">
        <f t="shared" si="20"/>
        <v>0</v>
      </c>
      <c r="D324" s="23">
        <f>SUMIFS(tblDod[Dod_kwota],tblDod[Dod_początek],"&lt;="&amp;A324,tblDod[Dod_koniec],"&gt;="&amp;A324)</f>
        <v>0</v>
      </c>
      <c r="E324" s="10">
        <f t="shared" si="21"/>
        <v>0</v>
      </c>
      <c r="F324" s="10">
        <f t="shared" si="22"/>
        <v>0</v>
      </c>
      <c r="G324" s="10">
        <f t="shared" si="23"/>
        <v>0</v>
      </c>
    </row>
    <row r="325" spans="1:7">
      <c r="A325" s="21">
        <f>DATE(YEAR(Data_pożyczki),MONTH(Data_pożyczki)+ROW()-14,DAY(Data_pożyczki))+IFERROR(VLOOKUP(DATE(YEAR(Data_pożyczki),MONTH(Data_pożyczki)+ROW()-14,DAY(Data_pożyczki)),tblSpóźn[],2,FALSE),0)</f>
        <v>48625</v>
      </c>
      <c r="B325" s="22">
        <f t="shared" si="24"/>
        <v>4.2000000000000003E-2</v>
      </c>
      <c r="C325" s="23">
        <f t="shared" si="20"/>
        <v>0</v>
      </c>
      <c r="D325" s="23">
        <f>SUMIFS(tblDod[Dod_kwota],tblDod[Dod_początek],"&lt;="&amp;A325,tblDod[Dod_koniec],"&gt;="&amp;A325)</f>
        <v>0</v>
      </c>
      <c r="E325" s="10">
        <f t="shared" si="21"/>
        <v>0</v>
      </c>
      <c r="F325" s="10">
        <f t="shared" si="22"/>
        <v>0</v>
      </c>
      <c r="G325" s="10">
        <f t="shared" si="23"/>
        <v>0</v>
      </c>
    </row>
    <row r="326" spans="1:7">
      <c r="A326" s="21">
        <f>DATE(YEAR(Data_pożyczki),MONTH(Data_pożyczki)+ROW()-14,DAY(Data_pożyczki))+IFERROR(VLOOKUP(DATE(YEAR(Data_pożyczki),MONTH(Data_pożyczki)+ROW()-14,DAY(Data_pożyczki)),tblSpóźn[],2,FALSE),0)</f>
        <v>48653</v>
      </c>
      <c r="B326" s="22">
        <f t="shared" si="24"/>
        <v>4.2000000000000003E-2</v>
      </c>
      <c r="C326" s="23">
        <f t="shared" si="20"/>
        <v>0</v>
      </c>
      <c r="D326" s="23">
        <f>SUMIFS(tblDod[Dod_kwota],tblDod[Dod_początek],"&lt;="&amp;A326,tblDod[Dod_koniec],"&gt;="&amp;A326)</f>
        <v>0</v>
      </c>
      <c r="E326" s="10">
        <f t="shared" si="21"/>
        <v>0</v>
      </c>
      <c r="F326" s="10">
        <f t="shared" si="22"/>
        <v>0</v>
      </c>
      <c r="G326" s="10">
        <f t="shared" si="23"/>
        <v>0</v>
      </c>
    </row>
    <row r="327" spans="1:7">
      <c r="A327" s="21">
        <f>DATE(YEAR(Data_pożyczki),MONTH(Data_pożyczki)+ROW()-14,DAY(Data_pożyczki))+IFERROR(VLOOKUP(DATE(YEAR(Data_pożyczki),MONTH(Data_pożyczki)+ROW()-14,DAY(Data_pożyczki)),tblSpóźn[],2,FALSE),0)</f>
        <v>48684</v>
      </c>
      <c r="B327" s="22">
        <f t="shared" si="24"/>
        <v>4.2000000000000003E-2</v>
      </c>
      <c r="C327" s="23">
        <f t="shared" si="20"/>
        <v>0</v>
      </c>
      <c r="D327" s="23">
        <f>SUMIFS(tblDod[Dod_kwota],tblDod[Dod_początek],"&lt;="&amp;A327,tblDod[Dod_koniec],"&gt;="&amp;A327)</f>
        <v>0</v>
      </c>
      <c r="E327" s="10">
        <f t="shared" si="21"/>
        <v>0</v>
      </c>
      <c r="F327" s="10">
        <f t="shared" si="22"/>
        <v>0</v>
      </c>
      <c r="G327" s="10">
        <f t="shared" si="23"/>
        <v>0</v>
      </c>
    </row>
    <row r="328" spans="1:7">
      <c r="A328" s="21">
        <f>DATE(YEAR(Data_pożyczki),MONTH(Data_pożyczki)+ROW()-14,DAY(Data_pożyczki))+IFERROR(VLOOKUP(DATE(YEAR(Data_pożyczki),MONTH(Data_pożyczki)+ROW()-14,DAY(Data_pożyczki)),tblSpóźn[],2,FALSE),0)</f>
        <v>48714</v>
      </c>
      <c r="B328" s="22">
        <f t="shared" si="24"/>
        <v>4.2000000000000003E-2</v>
      </c>
      <c r="C328" s="23">
        <f t="shared" si="20"/>
        <v>0</v>
      </c>
      <c r="D328" s="23">
        <f>SUMIFS(tblDod[Dod_kwota],tblDod[Dod_początek],"&lt;="&amp;A328,tblDod[Dod_koniec],"&gt;="&amp;A328)</f>
        <v>0</v>
      </c>
      <c r="E328" s="10">
        <f t="shared" si="21"/>
        <v>0</v>
      </c>
      <c r="F328" s="10">
        <f t="shared" si="22"/>
        <v>0</v>
      </c>
      <c r="G328" s="10">
        <f t="shared" si="23"/>
        <v>0</v>
      </c>
    </row>
    <row r="329" spans="1:7">
      <c r="A329" s="21">
        <f>DATE(YEAR(Data_pożyczki),MONTH(Data_pożyczki)+ROW()-14,DAY(Data_pożyczki))+IFERROR(VLOOKUP(DATE(YEAR(Data_pożyczki),MONTH(Data_pożyczki)+ROW()-14,DAY(Data_pożyczki)),tblSpóźn[],2,FALSE),0)</f>
        <v>48745</v>
      </c>
      <c r="B329" s="22">
        <f t="shared" si="24"/>
        <v>4.2000000000000003E-2</v>
      </c>
      <c r="C329" s="23">
        <f t="shared" si="20"/>
        <v>0</v>
      </c>
      <c r="D329" s="23">
        <f>SUMIFS(tblDod[Dod_kwota],tblDod[Dod_początek],"&lt;="&amp;A329,tblDod[Dod_koniec],"&gt;="&amp;A329)</f>
        <v>0</v>
      </c>
      <c r="E329" s="10">
        <f t="shared" si="21"/>
        <v>0</v>
      </c>
      <c r="F329" s="10">
        <f t="shared" si="22"/>
        <v>0</v>
      </c>
      <c r="G329" s="10">
        <f t="shared" si="23"/>
        <v>0</v>
      </c>
    </row>
    <row r="330" spans="1:7">
      <c r="A330" s="21">
        <f>DATE(YEAR(Data_pożyczki),MONTH(Data_pożyczki)+ROW()-14,DAY(Data_pożyczki))+IFERROR(VLOOKUP(DATE(YEAR(Data_pożyczki),MONTH(Data_pożyczki)+ROW()-14,DAY(Data_pożyczki)),tblSpóźn[],2,FALSE),0)</f>
        <v>48775</v>
      </c>
      <c r="B330" s="22">
        <f t="shared" si="24"/>
        <v>4.2000000000000003E-2</v>
      </c>
      <c r="C330" s="23">
        <f t="shared" si="20"/>
        <v>0</v>
      </c>
      <c r="D330" s="23">
        <f>SUMIFS(tblDod[Dod_kwota],tblDod[Dod_początek],"&lt;="&amp;A330,tblDod[Dod_koniec],"&gt;="&amp;A330)</f>
        <v>0</v>
      </c>
      <c r="E330" s="10">
        <f t="shared" si="21"/>
        <v>0</v>
      </c>
      <c r="F330" s="10">
        <f t="shared" si="22"/>
        <v>0</v>
      </c>
      <c r="G330" s="10">
        <f t="shared" si="23"/>
        <v>0</v>
      </c>
    </row>
    <row r="331" spans="1:7">
      <c r="A331" s="21">
        <f>DATE(YEAR(Data_pożyczki),MONTH(Data_pożyczki)+ROW()-14,DAY(Data_pożyczki))+IFERROR(VLOOKUP(DATE(YEAR(Data_pożyczki),MONTH(Data_pożyczki)+ROW()-14,DAY(Data_pożyczki)),tblSpóźn[],2,FALSE),0)</f>
        <v>48806</v>
      </c>
      <c r="B331" s="22">
        <f t="shared" si="24"/>
        <v>4.2000000000000003E-2</v>
      </c>
      <c r="C331" s="23">
        <f t="shared" si="20"/>
        <v>0</v>
      </c>
      <c r="D331" s="23">
        <f>SUMIFS(tblDod[Dod_kwota],tblDod[Dod_początek],"&lt;="&amp;A331,tblDod[Dod_koniec],"&gt;="&amp;A331)</f>
        <v>0</v>
      </c>
      <c r="E331" s="10">
        <f t="shared" si="21"/>
        <v>0</v>
      </c>
      <c r="F331" s="10">
        <f t="shared" si="22"/>
        <v>0</v>
      </c>
      <c r="G331" s="10">
        <f t="shared" si="23"/>
        <v>0</v>
      </c>
    </row>
    <row r="332" spans="1:7">
      <c r="A332" s="21">
        <f>DATE(YEAR(Data_pożyczki),MONTH(Data_pożyczki)+ROW()-14,DAY(Data_pożyczki))+IFERROR(VLOOKUP(DATE(YEAR(Data_pożyczki),MONTH(Data_pożyczki)+ROW()-14,DAY(Data_pożyczki)),tblSpóźn[],2,FALSE),0)</f>
        <v>48837</v>
      </c>
      <c r="B332" s="22">
        <f t="shared" si="24"/>
        <v>4.2000000000000003E-2</v>
      </c>
      <c r="C332" s="23">
        <f t="shared" si="20"/>
        <v>0</v>
      </c>
      <c r="D332" s="23">
        <f>SUMIFS(tblDod[Dod_kwota],tblDod[Dod_początek],"&lt;="&amp;A332,tblDod[Dod_koniec],"&gt;="&amp;A332)</f>
        <v>0</v>
      </c>
      <c r="E332" s="10">
        <f t="shared" si="21"/>
        <v>0</v>
      </c>
      <c r="F332" s="10">
        <f t="shared" si="22"/>
        <v>0</v>
      </c>
      <c r="G332" s="10">
        <f t="shared" si="23"/>
        <v>0</v>
      </c>
    </row>
    <row r="333" spans="1:7">
      <c r="A333" s="21">
        <f>DATE(YEAR(Data_pożyczki),MONTH(Data_pożyczki)+ROW()-14,DAY(Data_pożyczki))+IFERROR(VLOOKUP(DATE(YEAR(Data_pożyczki),MONTH(Data_pożyczki)+ROW()-14,DAY(Data_pożyczki)),tblSpóźn[],2,FALSE),0)</f>
        <v>48867</v>
      </c>
      <c r="B333" s="22">
        <f t="shared" si="24"/>
        <v>4.2000000000000003E-2</v>
      </c>
      <c r="C333" s="23">
        <f t="shared" si="20"/>
        <v>0</v>
      </c>
      <c r="D333" s="23">
        <f>SUMIFS(tblDod[Dod_kwota],tblDod[Dod_początek],"&lt;="&amp;A333,tblDod[Dod_koniec],"&gt;="&amp;A333)</f>
        <v>0</v>
      </c>
      <c r="E333" s="10">
        <f t="shared" si="21"/>
        <v>0</v>
      </c>
      <c r="F333" s="10">
        <f t="shared" si="22"/>
        <v>0</v>
      </c>
      <c r="G333" s="10">
        <f t="shared" si="23"/>
        <v>0</v>
      </c>
    </row>
    <row r="334" spans="1:7">
      <c r="A334" s="21">
        <f>DATE(YEAR(Data_pożyczki),MONTH(Data_pożyczki)+ROW()-14,DAY(Data_pożyczki))+IFERROR(VLOOKUP(DATE(YEAR(Data_pożyczki),MONTH(Data_pożyczki)+ROW()-14,DAY(Data_pożyczki)),tblSpóźn[],2,FALSE),0)</f>
        <v>48898</v>
      </c>
      <c r="B334" s="22">
        <f t="shared" si="24"/>
        <v>4.2000000000000003E-2</v>
      </c>
      <c r="C334" s="23">
        <f t="shared" si="20"/>
        <v>0</v>
      </c>
      <c r="D334" s="23">
        <f>SUMIFS(tblDod[Dod_kwota],tblDod[Dod_początek],"&lt;="&amp;A334,tblDod[Dod_koniec],"&gt;="&amp;A334)</f>
        <v>0</v>
      </c>
      <c r="E334" s="10">
        <f t="shared" si="21"/>
        <v>0</v>
      </c>
      <c r="F334" s="10">
        <f t="shared" si="22"/>
        <v>0</v>
      </c>
      <c r="G334" s="10">
        <f t="shared" si="23"/>
        <v>0</v>
      </c>
    </row>
    <row r="335" spans="1:7">
      <c r="A335" s="21">
        <f>DATE(YEAR(Data_pożyczki),MONTH(Data_pożyczki)+ROW()-14,DAY(Data_pożyczki))+IFERROR(VLOOKUP(DATE(YEAR(Data_pożyczki),MONTH(Data_pożyczki)+ROW()-14,DAY(Data_pożyczki)),tblSpóźn[],2,FALSE),0)</f>
        <v>48928</v>
      </c>
      <c r="B335" s="22">
        <f t="shared" si="24"/>
        <v>4.2000000000000003E-2</v>
      </c>
      <c r="C335" s="23">
        <f t="shared" ref="C335:C374" si="25">IF(G334+E335-Monthly_Payment-D335&lt;5,G334+E335-D335,Monthly_Payment)</f>
        <v>0</v>
      </c>
      <c r="D335" s="23">
        <f>SUMIFS(tblDod[Dod_kwota],tblDod[Dod_początek],"&lt;="&amp;A335,tblDod[Dod_koniec],"&gt;="&amp;A335)</f>
        <v>0</v>
      </c>
      <c r="E335" s="10">
        <f t="shared" si="21"/>
        <v>0</v>
      </c>
      <c r="F335" s="10">
        <f t="shared" si="22"/>
        <v>0</v>
      </c>
      <c r="G335" s="10">
        <f t="shared" si="23"/>
        <v>0</v>
      </c>
    </row>
    <row r="336" spans="1:7">
      <c r="A336" s="21">
        <f>DATE(YEAR(Data_pożyczki),MONTH(Data_pożyczki)+ROW()-14,DAY(Data_pożyczki))+IFERROR(VLOOKUP(DATE(YEAR(Data_pożyczki),MONTH(Data_pożyczki)+ROW()-14,DAY(Data_pożyczki)),tblSpóźn[],2,FALSE),0)</f>
        <v>48959</v>
      </c>
      <c r="B336" s="22">
        <f t="shared" si="24"/>
        <v>4.2000000000000003E-2</v>
      </c>
      <c r="C336" s="23">
        <f t="shared" si="25"/>
        <v>0</v>
      </c>
      <c r="D336" s="23">
        <f>SUMIFS(tblDod[Dod_kwota],tblDod[Dod_początek],"&lt;="&amp;A336,tblDod[Dod_koniec],"&gt;="&amp;A336)</f>
        <v>0</v>
      </c>
      <c r="E336" s="10">
        <f t="shared" ref="E336:E374" si="26">ROUND(G335*B336*(A336-A335)/365,2)</f>
        <v>0</v>
      </c>
      <c r="F336" s="10">
        <f t="shared" ref="F336:F374" si="27">C336+D336-E336</f>
        <v>0</v>
      </c>
      <c r="G336" s="10">
        <f t="shared" ref="G336:G374" si="28">G335-F336</f>
        <v>0</v>
      </c>
    </row>
    <row r="337" spans="1:7">
      <c r="A337" s="21">
        <f>DATE(YEAR(Data_pożyczki),MONTH(Data_pożyczki)+ROW()-14,DAY(Data_pożyczki))+IFERROR(VLOOKUP(DATE(YEAR(Data_pożyczki),MONTH(Data_pożyczki)+ROW()-14,DAY(Data_pożyczki)),tblSpóźn[],2,FALSE),0)</f>
        <v>48990</v>
      </c>
      <c r="B337" s="22">
        <f t="shared" ref="B337:B374" si="29">B336</f>
        <v>4.2000000000000003E-2</v>
      </c>
      <c r="C337" s="23">
        <f t="shared" si="25"/>
        <v>0</v>
      </c>
      <c r="D337" s="23">
        <f>SUMIFS(tblDod[Dod_kwota],tblDod[Dod_początek],"&lt;="&amp;A337,tblDod[Dod_koniec],"&gt;="&amp;A337)</f>
        <v>0</v>
      </c>
      <c r="E337" s="10">
        <f t="shared" si="26"/>
        <v>0</v>
      </c>
      <c r="F337" s="10">
        <f t="shared" si="27"/>
        <v>0</v>
      </c>
      <c r="G337" s="10">
        <f t="shared" si="28"/>
        <v>0</v>
      </c>
    </row>
    <row r="338" spans="1:7">
      <c r="A338" s="21">
        <f>DATE(YEAR(Data_pożyczki),MONTH(Data_pożyczki)+ROW()-14,DAY(Data_pożyczki))+IFERROR(VLOOKUP(DATE(YEAR(Data_pożyczki),MONTH(Data_pożyczki)+ROW()-14,DAY(Data_pożyczki)),tblSpóźn[],2,FALSE),0)</f>
        <v>49018</v>
      </c>
      <c r="B338" s="22">
        <f t="shared" si="29"/>
        <v>4.2000000000000003E-2</v>
      </c>
      <c r="C338" s="23">
        <f t="shared" si="25"/>
        <v>0</v>
      </c>
      <c r="D338" s="23">
        <f>SUMIFS(tblDod[Dod_kwota],tblDod[Dod_początek],"&lt;="&amp;A338,tblDod[Dod_koniec],"&gt;="&amp;A338)</f>
        <v>0</v>
      </c>
      <c r="E338" s="10">
        <f t="shared" si="26"/>
        <v>0</v>
      </c>
      <c r="F338" s="10">
        <f t="shared" si="27"/>
        <v>0</v>
      </c>
      <c r="G338" s="10">
        <f t="shared" si="28"/>
        <v>0</v>
      </c>
    </row>
    <row r="339" spans="1:7">
      <c r="A339" s="21">
        <f>DATE(YEAR(Data_pożyczki),MONTH(Data_pożyczki)+ROW()-14,DAY(Data_pożyczki))+IFERROR(VLOOKUP(DATE(YEAR(Data_pożyczki),MONTH(Data_pożyczki)+ROW()-14,DAY(Data_pożyczki)),tblSpóźn[],2,FALSE),0)</f>
        <v>49049</v>
      </c>
      <c r="B339" s="22">
        <f t="shared" si="29"/>
        <v>4.2000000000000003E-2</v>
      </c>
      <c r="C339" s="23">
        <f t="shared" si="25"/>
        <v>0</v>
      </c>
      <c r="D339" s="23">
        <f>SUMIFS(tblDod[Dod_kwota],tblDod[Dod_początek],"&lt;="&amp;A339,tblDod[Dod_koniec],"&gt;="&amp;A339)</f>
        <v>0</v>
      </c>
      <c r="E339" s="10">
        <f t="shared" si="26"/>
        <v>0</v>
      </c>
      <c r="F339" s="10">
        <f t="shared" si="27"/>
        <v>0</v>
      </c>
      <c r="G339" s="10">
        <f t="shared" si="28"/>
        <v>0</v>
      </c>
    </row>
    <row r="340" spans="1:7">
      <c r="A340" s="21">
        <f>DATE(YEAR(Data_pożyczki),MONTH(Data_pożyczki)+ROW()-14,DAY(Data_pożyczki))+IFERROR(VLOOKUP(DATE(YEAR(Data_pożyczki),MONTH(Data_pożyczki)+ROW()-14,DAY(Data_pożyczki)),tblSpóźn[],2,FALSE),0)</f>
        <v>49079</v>
      </c>
      <c r="B340" s="22">
        <f t="shared" si="29"/>
        <v>4.2000000000000003E-2</v>
      </c>
      <c r="C340" s="23">
        <f t="shared" si="25"/>
        <v>0</v>
      </c>
      <c r="D340" s="23">
        <f>SUMIFS(tblDod[Dod_kwota],tblDod[Dod_początek],"&lt;="&amp;A340,tblDod[Dod_koniec],"&gt;="&amp;A340)</f>
        <v>0</v>
      </c>
      <c r="E340" s="10">
        <f t="shared" si="26"/>
        <v>0</v>
      </c>
      <c r="F340" s="10">
        <f t="shared" si="27"/>
        <v>0</v>
      </c>
      <c r="G340" s="10">
        <f t="shared" si="28"/>
        <v>0</v>
      </c>
    </row>
    <row r="341" spans="1:7">
      <c r="A341" s="21">
        <f>DATE(YEAR(Data_pożyczki),MONTH(Data_pożyczki)+ROW()-14,DAY(Data_pożyczki))+IFERROR(VLOOKUP(DATE(YEAR(Data_pożyczki),MONTH(Data_pożyczki)+ROW()-14,DAY(Data_pożyczki)),tblSpóźn[],2,FALSE),0)</f>
        <v>49110</v>
      </c>
      <c r="B341" s="22">
        <f t="shared" si="29"/>
        <v>4.2000000000000003E-2</v>
      </c>
      <c r="C341" s="23">
        <f t="shared" si="25"/>
        <v>0</v>
      </c>
      <c r="D341" s="23">
        <f>SUMIFS(tblDod[Dod_kwota],tblDod[Dod_początek],"&lt;="&amp;A341,tblDod[Dod_koniec],"&gt;="&amp;A341)</f>
        <v>0</v>
      </c>
      <c r="E341" s="10">
        <f t="shared" si="26"/>
        <v>0</v>
      </c>
      <c r="F341" s="10">
        <f t="shared" si="27"/>
        <v>0</v>
      </c>
      <c r="G341" s="10">
        <f t="shared" si="28"/>
        <v>0</v>
      </c>
    </row>
    <row r="342" spans="1:7">
      <c r="A342" s="21">
        <f>DATE(YEAR(Data_pożyczki),MONTH(Data_pożyczki)+ROW()-14,DAY(Data_pożyczki))+IFERROR(VLOOKUP(DATE(YEAR(Data_pożyczki),MONTH(Data_pożyczki)+ROW()-14,DAY(Data_pożyczki)),tblSpóźn[],2,FALSE),0)</f>
        <v>49140</v>
      </c>
      <c r="B342" s="22">
        <f t="shared" si="29"/>
        <v>4.2000000000000003E-2</v>
      </c>
      <c r="C342" s="23">
        <f t="shared" si="25"/>
        <v>0</v>
      </c>
      <c r="D342" s="23">
        <f>SUMIFS(tblDod[Dod_kwota],tblDod[Dod_początek],"&lt;="&amp;A342,tblDod[Dod_koniec],"&gt;="&amp;A342)</f>
        <v>0</v>
      </c>
      <c r="E342" s="10">
        <f t="shared" si="26"/>
        <v>0</v>
      </c>
      <c r="F342" s="10">
        <f t="shared" si="27"/>
        <v>0</v>
      </c>
      <c r="G342" s="10">
        <f t="shared" si="28"/>
        <v>0</v>
      </c>
    </row>
    <row r="343" spans="1:7">
      <c r="A343" s="21">
        <f>DATE(YEAR(Data_pożyczki),MONTH(Data_pożyczki)+ROW()-14,DAY(Data_pożyczki))+IFERROR(VLOOKUP(DATE(YEAR(Data_pożyczki),MONTH(Data_pożyczki)+ROW()-14,DAY(Data_pożyczki)),tblSpóźn[],2,FALSE),0)</f>
        <v>49171</v>
      </c>
      <c r="B343" s="22">
        <f t="shared" si="29"/>
        <v>4.2000000000000003E-2</v>
      </c>
      <c r="C343" s="23">
        <f t="shared" si="25"/>
        <v>0</v>
      </c>
      <c r="D343" s="23">
        <f>SUMIFS(tblDod[Dod_kwota],tblDod[Dod_początek],"&lt;="&amp;A343,tblDod[Dod_koniec],"&gt;="&amp;A343)</f>
        <v>0</v>
      </c>
      <c r="E343" s="10">
        <f t="shared" si="26"/>
        <v>0</v>
      </c>
      <c r="F343" s="10">
        <f t="shared" si="27"/>
        <v>0</v>
      </c>
      <c r="G343" s="10">
        <f t="shared" si="28"/>
        <v>0</v>
      </c>
    </row>
    <row r="344" spans="1:7">
      <c r="A344" s="21">
        <f>DATE(YEAR(Data_pożyczki),MONTH(Data_pożyczki)+ROW()-14,DAY(Data_pożyczki))+IFERROR(VLOOKUP(DATE(YEAR(Data_pożyczki),MONTH(Data_pożyczki)+ROW()-14,DAY(Data_pożyczki)),tblSpóźn[],2,FALSE),0)</f>
        <v>49202</v>
      </c>
      <c r="B344" s="22">
        <f t="shared" si="29"/>
        <v>4.2000000000000003E-2</v>
      </c>
      <c r="C344" s="23">
        <f t="shared" si="25"/>
        <v>0</v>
      </c>
      <c r="D344" s="23">
        <f>SUMIFS(tblDod[Dod_kwota],tblDod[Dod_początek],"&lt;="&amp;A344,tblDod[Dod_koniec],"&gt;="&amp;A344)</f>
        <v>0</v>
      </c>
      <c r="E344" s="10">
        <f t="shared" si="26"/>
        <v>0</v>
      </c>
      <c r="F344" s="10">
        <f t="shared" si="27"/>
        <v>0</v>
      </c>
      <c r="G344" s="10">
        <f t="shared" si="28"/>
        <v>0</v>
      </c>
    </row>
    <row r="345" spans="1:7">
      <c r="A345" s="21">
        <f>DATE(YEAR(Data_pożyczki),MONTH(Data_pożyczki)+ROW()-14,DAY(Data_pożyczki))+IFERROR(VLOOKUP(DATE(YEAR(Data_pożyczki),MONTH(Data_pożyczki)+ROW()-14,DAY(Data_pożyczki)),tblSpóźn[],2,FALSE),0)</f>
        <v>49232</v>
      </c>
      <c r="B345" s="22">
        <f t="shared" si="29"/>
        <v>4.2000000000000003E-2</v>
      </c>
      <c r="C345" s="23">
        <f t="shared" si="25"/>
        <v>0</v>
      </c>
      <c r="D345" s="23">
        <f>SUMIFS(tblDod[Dod_kwota],tblDod[Dod_początek],"&lt;="&amp;A345,tblDod[Dod_koniec],"&gt;="&amp;A345)</f>
        <v>0</v>
      </c>
      <c r="E345" s="10">
        <f t="shared" si="26"/>
        <v>0</v>
      </c>
      <c r="F345" s="10">
        <f t="shared" si="27"/>
        <v>0</v>
      </c>
      <c r="G345" s="10">
        <f t="shared" si="28"/>
        <v>0</v>
      </c>
    </row>
    <row r="346" spans="1:7">
      <c r="A346" s="21">
        <f>DATE(YEAR(Data_pożyczki),MONTH(Data_pożyczki)+ROW()-14,DAY(Data_pożyczki))+IFERROR(VLOOKUP(DATE(YEAR(Data_pożyczki),MONTH(Data_pożyczki)+ROW()-14,DAY(Data_pożyczki)),tblSpóźn[],2,FALSE),0)</f>
        <v>49263</v>
      </c>
      <c r="B346" s="22">
        <f t="shared" si="29"/>
        <v>4.2000000000000003E-2</v>
      </c>
      <c r="C346" s="23">
        <f t="shared" si="25"/>
        <v>0</v>
      </c>
      <c r="D346" s="23">
        <f>SUMIFS(tblDod[Dod_kwota],tblDod[Dod_początek],"&lt;="&amp;A346,tblDod[Dod_koniec],"&gt;="&amp;A346)</f>
        <v>0</v>
      </c>
      <c r="E346" s="10">
        <f t="shared" si="26"/>
        <v>0</v>
      </c>
      <c r="F346" s="10">
        <f t="shared" si="27"/>
        <v>0</v>
      </c>
      <c r="G346" s="10">
        <f t="shared" si="28"/>
        <v>0</v>
      </c>
    </row>
    <row r="347" spans="1:7">
      <c r="A347" s="21">
        <f>DATE(YEAR(Data_pożyczki),MONTH(Data_pożyczki)+ROW()-14,DAY(Data_pożyczki))+IFERROR(VLOOKUP(DATE(YEAR(Data_pożyczki),MONTH(Data_pożyczki)+ROW()-14,DAY(Data_pożyczki)),tblSpóźn[],2,FALSE),0)</f>
        <v>49293</v>
      </c>
      <c r="B347" s="22">
        <f t="shared" si="29"/>
        <v>4.2000000000000003E-2</v>
      </c>
      <c r="C347" s="23">
        <f t="shared" si="25"/>
        <v>0</v>
      </c>
      <c r="D347" s="23">
        <f>SUMIFS(tblDod[Dod_kwota],tblDod[Dod_początek],"&lt;="&amp;A347,tblDod[Dod_koniec],"&gt;="&amp;A347)</f>
        <v>0</v>
      </c>
      <c r="E347" s="10">
        <f t="shared" si="26"/>
        <v>0</v>
      </c>
      <c r="F347" s="10">
        <f t="shared" si="27"/>
        <v>0</v>
      </c>
      <c r="G347" s="10">
        <f t="shared" si="28"/>
        <v>0</v>
      </c>
    </row>
    <row r="348" spans="1:7">
      <c r="A348" s="21">
        <f>DATE(YEAR(Data_pożyczki),MONTH(Data_pożyczki)+ROW()-14,DAY(Data_pożyczki))+IFERROR(VLOOKUP(DATE(YEAR(Data_pożyczki),MONTH(Data_pożyczki)+ROW()-14,DAY(Data_pożyczki)),tblSpóźn[],2,FALSE),0)</f>
        <v>49324</v>
      </c>
      <c r="B348" s="22">
        <f t="shared" si="29"/>
        <v>4.2000000000000003E-2</v>
      </c>
      <c r="C348" s="23">
        <f t="shared" si="25"/>
        <v>0</v>
      </c>
      <c r="D348" s="23">
        <f>SUMIFS(tblDod[Dod_kwota],tblDod[Dod_początek],"&lt;="&amp;A348,tblDod[Dod_koniec],"&gt;="&amp;A348)</f>
        <v>0</v>
      </c>
      <c r="E348" s="10">
        <f t="shared" si="26"/>
        <v>0</v>
      </c>
      <c r="F348" s="10">
        <f t="shared" si="27"/>
        <v>0</v>
      </c>
      <c r="G348" s="10">
        <f t="shared" si="28"/>
        <v>0</v>
      </c>
    </row>
    <row r="349" spans="1:7">
      <c r="A349" s="21">
        <f>DATE(YEAR(Data_pożyczki),MONTH(Data_pożyczki)+ROW()-14,DAY(Data_pożyczki))+IFERROR(VLOOKUP(DATE(YEAR(Data_pożyczki),MONTH(Data_pożyczki)+ROW()-14,DAY(Data_pożyczki)),tblSpóźn[],2,FALSE),0)</f>
        <v>49355</v>
      </c>
      <c r="B349" s="22">
        <f t="shared" si="29"/>
        <v>4.2000000000000003E-2</v>
      </c>
      <c r="C349" s="23">
        <f t="shared" si="25"/>
        <v>0</v>
      </c>
      <c r="D349" s="23">
        <f>SUMIFS(tblDod[Dod_kwota],tblDod[Dod_początek],"&lt;="&amp;A349,tblDod[Dod_koniec],"&gt;="&amp;A349)</f>
        <v>0</v>
      </c>
      <c r="E349" s="10">
        <f t="shared" si="26"/>
        <v>0</v>
      </c>
      <c r="F349" s="10">
        <f t="shared" si="27"/>
        <v>0</v>
      </c>
      <c r="G349" s="10">
        <f t="shared" si="28"/>
        <v>0</v>
      </c>
    </row>
    <row r="350" spans="1:7">
      <c r="A350" s="21">
        <f>DATE(YEAR(Data_pożyczki),MONTH(Data_pożyczki)+ROW()-14,DAY(Data_pożyczki))+IFERROR(VLOOKUP(DATE(YEAR(Data_pożyczki),MONTH(Data_pożyczki)+ROW()-14,DAY(Data_pożyczki)),tblSpóźn[],2,FALSE),0)</f>
        <v>49383</v>
      </c>
      <c r="B350" s="22">
        <f t="shared" si="29"/>
        <v>4.2000000000000003E-2</v>
      </c>
      <c r="C350" s="23">
        <f t="shared" si="25"/>
        <v>0</v>
      </c>
      <c r="D350" s="23">
        <f>SUMIFS(tblDod[Dod_kwota],tblDod[Dod_początek],"&lt;="&amp;A350,tblDod[Dod_koniec],"&gt;="&amp;A350)</f>
        <v>0</v>
      </c>
      <c r="E350" s="10">
        <f t="shared" si="26"/>
        <v>0</v>
      </c>
      <c r="F350" s="10">
        <f t="shared" si="27"/>
        <v>0</v>
      </c>
      <c r="G350" s="10">
        <f t="shared" si="28"/>
        <v>0</v>
      </c>
    </row>
    <row r="351" spans="1:7">
      <c r="A351" s="21">
        <f>DATE(YEAR(Data_pożyczki),MONTH(Data_pożyczki)+ROW()-14,DAY(Data_pożyczki))+IFERROR(VLOOKUP(DATE(YEAR(Data_pożyczki),MONTH(Data_pożyczki)+ROW()-14,DAY(Data_pożyczki)),tblSpóźn[],2,FALSE),0)</f>
        <v>49414</v>
      </c>
      <c r="B351" s="22">
        <f t="shared" si="29"/>
        <v>4.2000000000000003E-2</v>
      </c>
      <c r="C351" s="23">
        <f t="shared" si="25"/>
        <v>0</v>
      </c>
      <c r="D351" s="23">
        <f>SUMIFS(tblDod[Dod_kwota],tblDod[Dod_początek],"&lt;="&amp;A351,tblDod[Dod_koniec],"&gt;="&amp;A351)</f>
        <v>0</v>
      </c>
      <c r="E351" s="10">
        <f t="shared" si="26"/>
        <v>0</v>
      </c>
      <c r="F351" s="10">
        <f t="shared" si="27"/>
        <v>0</v>
      </c>
      <c r="G351" s="10">
        <f t="shared" si="28"/>
        <v>0</v>
      </c>
    </row>
    <row r="352" spans="1:7">
      <c r="A352" s="21">
        <f>DATE(YEAR(Data_pożyczki),MONTH(Data_pożyczki)+ROW()-14,DAY(Data_pożyczki))+IFERROR(VLOOKUP(DATE(YEAR(Data_pożyczki),MONTH(Data_pożyczki)+ROW()-14,DAY(Data_pożyczki)),tblSpóźn[],2,FALSE),0)</f>
        <v>49444</v>
      </c>
      <c r="B352" s="22">
        <f t="shared" si="29"/>
        <v>4.2000000000000003E-2</v>
      </c>
      <c r="C352" s="23">
        <f t="shared" si="25"/>
        <v>0</v>
      </c>
      <c r="D352" s="23">
        <f>SUMIFS(tblDod[Dod_kwota],tblDod[Dod_początek],"&lt;="&amp;A352,tblDod[Dod_koniec],"&gt;="&amp;A352)</f>
        <v>0</v>
      </c>
      <c r="E352" s="10">
        <f t="shared" si="26"/>
        <v>0</v>
      </c>
      <c r="F352" s="10">
        <f t="shared" si="27"/>
        <v>0</v>
      </c>
      <c r="G352" s="10">
        <f t="shared" si="28"/>
        <v>0</v>
      </c>
    </row>
    <row r="353" spans="1:7">
      <c r="A353" s="21">
        <f>DATE(YEAR(Data_pożyczki),MONTH(Data_pożyczki)+ROW()-14,DAY(Data_pożyczki))+IFERROR(VLOOKUP(DATE(YEAR(Data_pożyczki),MONTH(Data_pożyczki)+ROW()-14,DAY(Data_pożyczki)),tblSpóźn[],2,FALSE),0)</f>
        <v>49475</v>
      </c>
      <c r="B353" s="22">
        <f t="shared" si="29"/>
        <v>4.2000000000000003E-2</v>
      </c>
      <c r="C353" s="23">
        <f t="shared" si="25"/>
        <v>0</v>
      </c>
      <c r="D353" s="23">
        <f>SUMIFS(tblDod[Dod_kwota],tblDod[Dod_początek],"&lt;="&amp;A353,tblDod[Dod_koniec],"&gt;="&amp;A353)</f>
        <v>0</v>
      </c>
      <c r="E353" s="10">
        <f t="shared" si="26"/>
        <v>0</v>
      </c>
      <c r="F353" s="10">
        <f t="shared" si="27"/>
        <v>0</v>
      </c>
      <c r="G353" s="10">
        <f t="shared" si="28"/>
        <v>0</v>
      </c>
    </row>
    <row r="354" spans="1:7">
      <c r="A354" s="21">
        <f>DATE(YEAR(Data_pożyczki),MONTH(Data_pożyczki)+ROW()-14,DAY(Data_pożyczki))+IFERROR(VLOOKUP(DATE(YEAR(Data_pożyczki),MONTH(Data_pożyczki)+ROW()-14,DAY(Data_pożyczki)),tblSpóźn[],2,FALSE),0)</f>
        <v>49505</v>
      </c>
      <c r="B354" s="22">
        <f t="shared" si="29"/>
        <v>4.2000000000000003E-2</v>
      </c>
      <c r="C354" s="23">
        <f t="shared" si="25"/>
        <v>0</v>
      </c>
      <c r="D354" s="23">
        <f>SUMIFS(tblDod[Dod_kwota],tblDod[Dod_początek],"&lt;="&amp;A354,tblDod[Dod_koniec],"&gt;="&amp;A354)</f>
        <v>0</v>
      </c>
      <c r="E354" s="10">
        <f t="shared" si="26"/>
        <v>0</v>
      </c>
      <c r="F354" s="10">
        <f t="shared" si="27"/>
        <v>0</v>
      </c>
      <c r="G354" s="10">
        <f t="shared" si="28"/>
        <v>0</v>
      </c>
    </row>
    <row r="355" spans="1:7">
      <c r="A355" s="21">
        <f>DATE(YEAR(Data_pożyczki),MONTH(Data_pożyczki)+ROW()-14,DAY(Data_pożyczki))+IFERROR(VLOOKUP(DATE(YEAR(Data_pożyczki),MONTH(Data_pożyczki)+ROW()-14,DAY(Data_pożyczki)),tblSpóźn[],2,FALSE),0)</f>
        <v>49536</v>
      </c>
      <c r="B355" s="22">
        <f t="shared" si="29"/>
        <v>4.2000000000000003E-2</v>
      </c>
      <c r="C355" s="23">
        <f t="shared" si="25"/>
        <v>0</v>
      </c>
      <c r="D355" s="23">
        <f>SUMIFS(tblDod[Dod_kwota],tblDod[Dod_początek],"&lt;="&amp;A355,tblDod[Dod_koniec],"&gt;="&amp;A355)</f>
        <v>0</v>
      </c>
      <c r="E355" s="10">
        <f t="shared" si="26"/>
        <v>0</v>
      </c>
      <c r="F355" s="10">
        <f t="shared" si="27"/>
        <v>0</v>
      </c>
      <c r="G355" s="10">
        <f t="shared" si="28"/>
        <v>0</v>
      </c>
    </row>
    <row r="356" spans="1:7">
      <c r="A356" s="21">
        <f>DATE(YEAR(Data_pożyczki),MONTH(Data_pożyczki)+ROW()-14,DAY(Data_pożyczki))+IFERROR(VLOOKUP(DATE(YEAR(Data_pożyczki),MONTH(Data_pożyczki)+ROW()-14,DAY(Data_pożyczki)),tblSpóźn[],2,FALSE),0)</f>
        <v>49567</v>
      </c>
      <c r="B356" s="22">
        <f t="shared" si="29"/>
        <v>4.2000000000000003E-2</v>
      </c>
      <c r="C356" s="23">
        <f t="shared" si="25"/>
        <v>0</v>
      </c>
      <c r="D356" s="23">
        <f>SUMIFS(tblDod[Dod_kwota],tblDod[Dod_początek],"&lt;="&amp;A356,tblDod[Dod_koniec],"&gt;="&amp;A356)</f>
        <v>0</v>
      </c>
      <c r="E356" s="10">
        <f t="shared" si="26"/>
        <v>0</v>
      </c>
      <c r="F356" s="10">
        <f t="shared" si="27"/>
        <v>0</v>
      </c>
      <c r="G356" s="10">
        <f t="shared" si="28"/>
        <v>0</v>
      </c>
    </row>
    <row r="357" spans="1:7">
      <c r="A357" s="21">
        <f>DATE(YEAR(Data_pożyczki),MONTH(Data_pożyczki)+ROW()-14,DAY(Data_pożyczki))+IFERROR(VLOOKUP(DATE(YEAR(Data_pożyczki),MONTH(Data_pożyczki)+ROW()-14,DAY(Data_pożyczki)),tblSpóźn[],2,FALSE),0)</f>
        <v>49597</v>
      </c>
      <c r="B357" s="22">
        <f t="shared" si="29"/>
        <v>4.2000000000000003E-2</v>
      </c>
      <c r="C357" s="23">
        <f t="shared" si="25"/>
        <v>0</v>
      </c>
      <c r="D357" s="23">
        <f>SUMIFS(tblDod[Dod_kwota],tblDod[Dod_początek],"&lt;="&amp;A357,tblDod[Dod_koniec],"&gt;="&amp;A357)</f>
        <v>0</v>
      </c>
      <c r="E357" s="10">
        <f t="shared" si="26"/>
        <v>0</v>
      </c>
      <c r="F357" s="10">
        <f t="shared" si="27"/>
        <v>0</v>
      </c>
      <c r="G357" s="10">
        <f t="shared" si="28"/>
        <v>0</v>
      </c>
    </row>
    <row r="358" spans="1:7">
      <c r="A358" s="21">
        <f>DATE(YEAR(Data_pożyczki),MONTH(Data_pożyczki)+ROW()-14,DAY(Data_pożyczki))+IFERROR(VLOOKUP(DATE(YEAR(Data_pożyczki),MONTH(Data_pożyczki)+ROW()-14,DAY(Data_pożyczki)),tblSpóźn[],2,FALSE),0)</f>
        <v>49628</v>
      </c>
      <c r="B358" s="22">
        <f t="shared" si="29"/>
        <v>4.2000000000000003E-2</v>
      </c>
      <c r="C358" s="23">
        <f t="shared" si="25"/>
        <v>0</v>
      </c>
      <c r="D358" s="23">
        <f>SUMIFS(tblDod[Dod_kwota],tblDod[Dod_początek],"&lt;="&amp;A358,tblDod[Dod_koniec],"&gt;="&amp;A358)</f>
        <v>0</v>
      </c>
      <c r="E358" s="10">
        <f t="shared" si="26"/>
        <v>0</v>
      </c>
      <c r="F358" s="10">
        <f t="shared" si="27"/>
        <v>0</v>
      </c>
      <c r="G358" s="10">
        <f t="shared" si="28"/>
        <v>0</v>
      </c>
    </row>
    <row r="359" spans="1:7">
      <c r="A359" s="21">
        <f>DATE(YEAR(Data_pożyczki),MONTH(Data_pożyczki)+ROW()-14,DAY(Data_pożyczki))+IFERROR(VLOOKUP(DATE(YEAR(Data_pożyczki),MONTH(Data_pożyczki)+ROW()-14,DAY(Data_pożyczki)),tblSpóźn[],2,FALSE),0)</f>
        <v>49658</v>
      </c>
      <c r="B359" s="22">
        <f t="shared" si="29"/>
        <v>4.2000000000000003E-2</v>
      </c>
      <c r="C359" s="23">
        <f t="shared" si="25"/>
        <v>0</v>
      </c>
      <c r="D359" s="23">
        <f>SUMIFS(tblDod[Dod_kwota],tblDod[Dod_początek],"&lt;="&amp;A359,tblDod[Dod_koniec],"&gt;="&amp;A359)</f>
        <v>0</v>
      </c>
      <c r="E359" s="10">
        <f t="shared" si="26"/>
        <v>0</v>
      </c>
      <c r="F359" s="10">
        <f t="shared" si="27"/>
        <v>0</v>
      </c>
      <c r="G359" s="10">
        <f t="shared" si="28"/>
        <v>0</v>
      </c>
    </row>
    <row r="360" spans="1:7">
      <c r="A360" s="21">
        <f>DATE(YEAR(Data_pożyczki),MONTH(Data_pożyczki)+ROW()-14,DAY(Data_pożyczki))+IFERROR(VLOOKUP(DATE(YEAR(Data_pożyczki),MONTH(Data_pożyczki)+ROW()-14,DAY(Data_pożyczki)),tblSpóźn[],2,FALSE),0)</f>
        <v>49689</v>
      </c>
      <c r="B360" s="22">
        <f t="shared" si="29"/>
        <v>4.2000000000000003E-2</v>
      </c>
      <c r="C360" s="23">
        <f t="shared" si="25"/>
        <v>0</v>
      </c>
      <c r="D360" s="23">
        <f>SUMIFS(tblDod[Dod_kwota],tblDod[Dod_początek],"&lt;="&amp;A360,tblDod[Dod_koniec],"&gt;="&amp;A360)</f>
        <v>0</v>
      </c>
      <c r="E360" s="10">
        <f t="shared" si="26"/>
        <v>0</v>
      </c>
      <c r="F360" s="10">
        <f t="shared" si="27"/>
        <v>0</v>
      </c>
      <c r="G360" s="10">
        <f t="shared" si="28"/>
        <v>0</v>
      </c>
    </row>
    <row r="361" spans="1:7">
      <c r="A361" s="21">
        <f>DATE(YEAR(Data_pożyczki),MONTH(Data_pożyczki)+ROW()-14,DAY(Data_pożyczki))+IFERROR(VLOOKUP(DATE(YEAR(Data_pożyczki),MONTH(Data_pożyczki)+ROW()-14,DAY(Data_pożyczki)),tblSpóźn[],2,FALSE),0)</f>
        <v>49720</v>
      </c>
      <c r="B361" s="22">
        <f t="shared" si="29"/>
        <v>4.2000000000000003E-2</v>
      </c>
      <c r="C361" s="23">
        <f t="shared" si="25"/>
        <v>0</v>
      </c>
      <c r="D361" s="23">
        <f>SUMIFS(tblDod[Dod_kwota],tblDod[Dod_początek],"&lt;="&amp;A361,tblDod[Dod_koniec],"&gt;="&amp;A361)</f>
        <v>0</v>
      </c>
      <c r="E361" s="10">
        <f t="shared" si="26"/>
        <v>0</v>
      </c>
      <c r="F361" s="10">
        <f t="shared" si="27"/>
        <v>0</v>
      </c>
      <c r="G361" s="10">
        <f t="shared" si="28"/>
        <v>0</v>
      </c>
    </row>
    <row r="362" spans="1:7">
      <c r="A362" s="21">
        <f>DATE(YEAR(Data_pożyczki),MONTH(Data_pożyczki)+ROW()-14,DAY(Data_pożyczki))+IFERROR(VLOOKUP(DATE(YEAR(Data_pożyczki),MONTH(Data_pożyczki)+ROW()-14,DAY(Data_pożyczki)),tblSpóźn[],2,FALSE),0)</f>
        <v>49749</v>
      </c>
      <c r="B362" s="22">
        <f t="shared" si="29"/>
        <v>4.2000000000000003E-2</v>
      </c>
      <c r="C362" s="23">
        <f t="shared" si="25"/>
        <v>0</v>
      </c>
      <c r="D362" s="23">
        <f>SUMIFS(tblDod[Dod_kwota],tblDod[Dod_początek],"&lt;="&amp;A362,tblDod[Dod_koniec],"&gt;="&amp;A362)</f>
        <v>0</v>
      </c>
      <c r="E362" s="10">
        <f t="shared" si="26"/>
        <v>0</v>
      </c>
      <c r="F362" s="10">
        <f t="shared" si="27"/>
        <v>0</v>
      </c>
      <c r="G362" s="10">
        <f t="shared" si="28"/>
        <v>0</v>
      </c>
    </row>
    <row r="363" spans="1:7">
      <c r="A363" s="21">
        <f>DATE(YEAR(Data_pożyczki),MONTH(Data_pożyczki)+ROW()-14,DAY(Data_pożyczki))+IFERROR(VLOOKUP(DATE(YEAR(Data_pożyczki),MONTH(Data_pożyczki)+ROW()-14,DAY(Data_pożyczki)),tblSpóźn[],2,FALSE),0)</f>
        <v>49780</v>
      </c>
      <c r="B363" s="22">
        <f t="shared" si="29"/>
        <v>4.2000000000000003E-2</v>
      </c>
      <c r="C363" s="23">
        <f t="shared" si="25"/>
        <v>0</v>
      </c>
      <c r="D363" s="23">
        <f>SUMIFS(tblDod[Dod_kwota],tblDod[Dod_początek],"&lt;="&amp;A363,tblDod[Dod_koniec],"&gt;="&amp;A363)</f>
        <v>0</v>
      </c>
      <c r="E363" s="10">
        <f t="shared" si="26"/>
        <v>0</v>
      </c>
      <c r="F363" s="10">
        <f t="shared" si="27"/>
        <v>0</v>
      </c>
      <c r="G363" s="10">
        <f t="shared" si="28"/>
        <v>0</v>
      </c>
    </row>
    <row r="364" spans="1:7">
      <c r="A364" s="21">
        <f>DATE(YEAR(Data_pożyczki),MONTH(Data_pożyczki)+ROW()-14,DAY(Data_pożyczki))+IFERROR(VLOOKUP(DATE(YEAR(Data_pożyczki),MONTH(Data_pożyczki)+ROW()-14,DAY(Data_pożyczki)),tblSpóźn[],2,FALSE),0)</f>
        <v>49810</v>
      </c>
      <c r="B364" s="22">
        <f t="shared" si="29"/>
        <v>4.2000000000000003E-2</v>
      </c>
      <c r="C364" s="23">
        <f t="shared" si="25"/>
        <v>0</v>
      </c>
      <c r="D364" s="23">
        <f>SUMIFS(tblDod[Dod_kwota],tblDod[Dod_początek],"&lt;="&amp;A364,tblDod[Dod_koniec],"&gt;="&amp;A364)</f>
        <v>0</v>
      </c>
      <c r="E364" s="10">
        <f t="shared" si="26"/>
        <v>0</v>
      </c>
      <c r="F364" s="10">
        <f t="shared" si="27"/>
        <v>0</v>
      </c>
      <c r="G364" s="10">
        <f t="shared" si="28"/>
        <v>0</v>
      </c>
    </row>
    <row r="365" spans="1:7">
      <c r="A365" s="21">
        <f>DATE(YEAR(Data_pożyczki),MONTH(Data_pożyczki)+ROW()-14,DAY(Data_pożyczki))+IFERROR(VLOOKUP(DATE(YEAR(Data_pożyczki),MONTH(Data_pożyczki)+ROW()-14,DAY(Data_pożyczki)),tblSpóźn[],2,FALSE),0)</f>
        <v>49841</v>
      </c>
      <c r="B365" s="22">
        <f t="shared" si="29"/>
        <v>4.2000000000000003E-2</v>
      </c>
      <c r="C365" s="23">
        <f t="shared" si="25"/>
        <v>0</v>
      </c>
      <c r="D365" s="23">
        <f>SUMIFS(tblDod[Dod_kwota],tblDod[Dod_początek],"&lt;="&amp;A365,tblDod[Dod_koniec],"&gt;="&amp;A365)</f>
        <v>0</v>
      </c>
      <c r="E365" s="10">
        <f t="shared" si="26"/>
        <v>0</v>
      </c>
      <c r="F365" s="10">
        <f t="shared" si="27"/>
        <v>0</v>
      </c>
      <c r="G365" s="10">
        <f t="shared" si="28"/>
        <v>0</v>
      </c>
    </row>
    <row r="366" spans="1:7">
      <c r="A366" s="21">
        <f>DATE(YEAR(Data_pożyczki),MONTH(Data_pożyczki)+ROW()-14,DAY(Data_pożyczki))+IFERROR(VLOOKUP(DATE(YEAR(Data_pożyczki),MONTH(Data_pożyczki)+ROW()-14,DAY(Data_pożyczki)),tblSpóźn[],2,FALSE),0)</f>
        <v>49871</v>
      </c>
      <c r="B366" s="22">
        <f t="shared" si="29"/>
        <v>4.2000000000000003E-2</v>
      </c>
      <c r="C366" s="23">
        <f t="shared" si="25"/>
        <v>0</v>
      </c>
      <c r="D366" s="23">
        <f>SUMIFS(tblDod[Dod_kwota],tblDod[Dod_początek],"&lt;="&amp;A366,tblDod[Dod_koniec],"&gt;="&amp;A366)</f>
        <v>0</v>
      </c>
      <c r="E366" s="10">
        <f t="shared" si="26"/>
        <v>0</v>
      </c>
      <c r="F366" s="10">
        <f t="shared" si="27"/>
        <v>0</v>
      </c>
      <c r="G366" s="10">
        <f t="shared" si="28"/>
        <v>0</v>
      </c>
    </row>
    <row r="367" spans="1:7">
      <c r="A367" s="21">
        <f>DATE(YEAR(Data_pożyczki),MONTH(Data_pożyczki)+ROW()-14,DAY(Data_pożyczki))+IFERROR(VLOOKUP(DATE(YEAR(Data_pożyczki),MONTH(Data_pożyczki)+ROW()-14,DAY(Data_pożyczki)),tblSpóźn[],2,FALSE),0)</f>
        <v>49902</v>
      </c>
      <c r="B367" s="22">
        <f t="shared" si="29"/>
        <v>4.2000000000000003E-2</v>
      </c>
      <c r="C367" s="23">
        <f t="shared" si="25"/>
        <v>0</v>
      </c>
      <c r="D367" s="23">
        <f>SUMIFS(tblDod[Dod_kwota],tblDod[Dod_początek],"&lt;="&amp;A367,tblDod[Dod_koniec],"&gt;="&amp;A367)</f>
        <v>0</v>
      </c>
      <c r="E367" s="10">
        <f t="shared" si="26"/>
        <v>0</v>
      </c>
      <c r="F367" s="10">
        <f t="shared" si="27"/>
        <v>0</v>
      </c>
      <c r="G367" s="10">
        <f t="shared" si="28"/>
        <v>0</v>
      </c>
    </row>
    <row r="368" spans="1:7">
      <c r="A368" s="21">
        <f>DATE(YEAR(Data_pożyczki),MONTH(Data_pożyczki)+ROW()-14,DAY(Data_pożyczki))+IFERROR(VLOOKUP(DATE(YEAR(Data_pożyczki),MONTH(Data_pożyczki)+ROW()-14,DAY(Data_pożyczki)),tblSpóźn[],2,FALSE),0)</f>
        <v>49933</v>
      </c>
      <c r="B368" s="22">
        <f t="shared" si="29"/>
        <v>4.2000000000000003E-2</v>
      </c>
      <c r="C368" s="23">
        <f t="shared" si="25"/>
        <v>0</v>
      </c>
      <c r="D368" s="23">
        <f>SUMIFS(tblDod[Dod_kwota],tblDod[Dod_początek],"&lt;="&amp;A368,tblDod[Dod_koniec],"&gt;="&amp;A368)</f>
        <v>0</v>
      </c>
      <c r="E368" s="10">
        <f t="shared" si="26"/>
        <v>0</v>
      </c>
      <c r="F368" s="10">
        <f t="shared" si="27"/>
        <v>0</v>
      </c>
      <c r="G368" s="10">
        <f t="shared" si="28"/>
        <v>0</v>
      </c>
    </row>
    <row r="369" spans="1:7">
      <c r="A369" s="21">
        <f>DATE(YEAR(Data_pożyczki),MONTH(Data_pożyczki)+ROW()-14,DAY(Data_pożyczki))+IFERROR(VLOOKUP(DATE(YEAR(Data_pożyczki),MONTH(Data_pożyczki)+ROW()-14,DAY(Data_pożyczki)),tblSpóźn[],2,FALSE),0)</f>
        <v>49963</v>
      </c>
      <c r="B369" s="22">
        <f t="shared" si="29"/>
        <v>4.2000000000000003E-2</v>
      </c>
      <c r="C369" s="23">
        <f t="shared" si="25"/>
        <v>0</v>
      </c>
      <c r="D369" s="23">
        <f>SUMIFS(tblDod[Dod_kwota],tblDod[Dod_początek],"&lt;="&amp;A369,tblDod[Dod_koniec],"&gt;="&amp;A369)</f>
        <v>0</v>
      </c>
      <c r="E369" s="10">
        <f t="shared" si="26"/>
        <v>0</v>
      </c>
      <c r="F369" s="10">
        <f t="shared" si="27"/>
        <v>0</v>
      </c>
      <c r="G369" s="10">
        <f t="shared" si="28"/>
        <v>0</v>
      </c>
    </row>
    <row r="370" spans="1:7">
      <c r="A370" s="21">
        <f>DATE(YEAR(Data_pożyczki),MONTH(Data_pożyczki)+ROW()-14,DAY(Data_pożyczki))+IFERROR(VLOOKUP(DATE(YEAR(Data_pożyczki),MONTH(Data_pożyczki)+ROW()-14,DAY(Data_pożyczki)),tblSpóźn[],2,FALSE),0)</f>
        <v>49994</v>
      </c>
      <c r="B370" s="22">
        <f t="shared" si="29"/>
        <v>4.2000000000000003E-2</v>
      </c>
      <c r="C370" s="23">
        <f t="shared" si="25"/>
        <v>0</v>
      </c>
      <c r="D370" s="23">
        <f>SUMIFS(tblDod[Dod_kwota],tblDod[Dod_początek],"&lt;="&amp;A370,tblDod[Dod_koniec],"&gt;="&amp;A370)</f>
        <v>0</v>
      </c>
      <c r="E370" s="10">
        <f t="shared" si="26"/>
        <v>0</v>
      </c>
      <c r="F370" s="10">
        <f t="shared" si="27"/>
        <v>0</v>
      </c>
      <c r="G370" s="10">
        <f t="shared" si="28"/>
        <v>0</v>
      </c>
    </row>
    <row r="371" spans="1:7">
      <c r="A371" s="21">
        <f>DATE(YEAR(Data_pożyczki),MONTH(Data_pożyczki)+ROW()-14,DAY(Data_pożyczki))+IFERROR(VLOOKUP(DATE(YEAR(Data_pożyczki),MONTH(Data_pożyczki)+ROW()-14,DAY(Data_pożyczki)),tblSpóźn[],2,FALSE),0)</f>
        <v>50024</v>
      </c>
      <c r="B371" s="22">
        <f t="shared" si="29"/>
        <v>4.2000000000000003E-2</v>
      </c>
      <c r="C371" s="23">
        <f t="shared" si="25"/>
        <v>0</v>
      </c>
      <c r="D371" s="23">
        <f>SUMIFS(tblDod[Dod_kwota],tblDod[Dod_początek],"&lt;="&amp;A371,tblDod[Dod_koniec],"&gt;="&amp;A371)</f>
        <v>0</v>
      </c>
      <c r="E371" s="10">
        <f t="shared" si="26"/>
        <v>0</v>
      </c>
      <c r="F371" s="10">
        <f t="shared" si="27"/>
        <v>0</v>
      </c>
      <c r="G371" s="10">
        <f t="shared" si="28"/>
        <v>0</v>
      </c>
    </row>
    <row r="372" spans="1:7">
      <c r="A372" s="21">
        <f>DATE(YEAR(Data_pożyczki),MONTH(Data_pożyczki)+ROW()-14,DAY(Data_pożyczki))+IFERROR(VLOOKUP(DATE(YEAR(Data_pożyczki),MONTH(Data_pożyczki)+ROW()-14,DAY(Data_pożyczki)),tblSpóźn[],2,FALSE),0)</f>
        <v>50055</v>
      </c>
      <c r="B372" s="22">
        <f t="shared" si="29"/>
        <v>4.2000000000000003E-2</v>
      </c>
      <c r="C372" s="23">
        <f t="shared" si="25"/>
        <v>0</v>
      </c>
      <c r="D372" s="23">
        <f>SUMIFS(tblDod[Dod_kwota],tblDod[Dod_początek],"&lt;="&amp;A372,tblDod[Dod_koniec],"&gt;="&amp;A372)</f>
        <v>0</v>
      </c>
      <c r="E372" s="10">
        <f t="shared" si="26"/>
        <v>0</v>
      </c>
      <c r="F372" s="10">
        <f t="shared" si="27"/>
        <v>0</v>
      </c>
      <c r="G372" s="10">
        <f t="shared" si="28"/>
        <v>0</v>
      </c>
    </row>
    <row r="373" spans="1:7">
      <c r="A373" s="21">
        <f>DATE(YEAR(Data_pożyczki),MONTH(Data_pożyczki)+ROW()-14,DAY(Data_pożyczki))+IFERROR(VLOOKUP(DATE(YEAR(Data_pożyczki),MONTH(Data_pożyczki)+ROW()-14,DAY(Data_pożyczki)),tblSpóźn[],2,FALSE),0)</f>
        <v>50086</v>
      </c>
      <c r="B373" s="22">
        <f t="shared" si="29"/>
        <v>4.2000000000000003E-2</v>
      </c>
      <c r="C373" s="23">
        <f t="shared" si="25"/>
        <v>0</v>
      </c>
      <c r="D373" s="23">
        <f>SUMIFS(tblDod[Dod_kwota],tblDod[Dod_początek],"&lt;="&amp;A373,tblDod[Dod_koniec],"&gt;="&amp;A373)</f>
        <v>0</v>
      </c>
      <c r="E373" s="10">
        <f t="shared" si="26"/>
        <v>0</v>
      </c>
      <c r="F373" s="10">
        <f t="shared" si="27"/>
        <v>0</v>
      </c>
      <c r="G373" s="10">
        <f t="shared" si="28"/>
        <v>0</v>
      </c>
    </row>
    <row r="374" spans="1:7">
      <c r="A374" s="21">
        <f>DATE(YEAR(Data_pożyczki),MONTH(Data_pożyczki)+ROW()-14,DAY(Data_pożyczki))+IFERROR(VLOOKUP(DATE(YEAR(Data_pożyczki),MONTH(Data_pożyczki)+ROW()-14,DAY(Data_pożyczki)),tblSpóźn[],2,FALSE),0)</f>
        <v>50114</v>
      </c>
      <c r="B374" s="22">
        <f t="shared" si="29"/>
        <v>4.2000000000000003E-2</v>
      </c>
      <c r="C374" s="23">
        <f t="shared" si="25"/>
        <v>0</v>
      </c>
      <c r="D374" s="23">
        <f>SUMIFS(tblDod[Dod_kwota],tblDod[Dod_początek],"&lt;="&amp;A374,tblDod[Dod_koniec],"&gt;="&amp;A374)</f>
        <v>0</v>
      </c>
      <c r="E374" s="10">
        <f t="shared" si="26"/>
        <v>0</v>
      </c>
      <c r="F374" s="10">
        <f t="shared" si="27"/>
        <v>0</v>
      </c>
      <c r="G374" s="10">
        <f t="shared" si="28"/>
        <v>0</v>
      </c>
    </row>
    <row r="375" spans="1:7">
      <c r="A375" s="1"/>
      <c r="B375" s="2"/>
      <c r="C375" s="2"/>
      <c r="D375" s="2"/>
      <c r="E375" s="2"/>
      <c r="F375" s="2"/>
    </row>
    <row r="376" spans="1:7">
      <c r="A376" s="1"/>
      <c r="B376" s="2"/>
      <c r="C376" s="2"/>
      <c r="D376" s="2"/>
      <c r="E376" s="2"/>
      <c r="F376" s="2"/>
    </row>
    <row r="377" spans="1:7">
      <c r="A377" s="1"/>
      <c r="B377" s="2"/>
      <c r="C377" s="2"/>
      <c r="D377" s="2"/>
      <c r="E377" s="2"/>
      <c r="F377" s="2"/>
    </row>
    <row r="378" spans="1:7">
      <c r="A378" s="1"/>
      <c r="B378" s="2"/>
      <c r="C378" s="2"/>
      <c r="D378" s="2"/>
      <c r="E378" s="2"/>
      <c r="F378" s="2"/>
    </row>
    <row r="379" spans="1:7">
      <c r="A379" s="1"/>
      <c r="B379" s="2"/>
      <c r="C379" s="2"/>
      <c r="D379" s="2"/>
      <c r="E379" s="2"/>
      <c r="F379" s="2"/>
    </row>
    <row r="380" spans="1:7">
      <c r="A380" s="1"/>
      <c r="B380" s="2"/>
      <c r="C380" s="2"/>
      <c r="D380" s="2"/>
      <c r="E380" s="2"/>
      <c r="F380" s="2"/>
    </row>
    <row r="381" spans="1:7">
      <c r="A381" s="1"/>
      <c r="B381" s="2"/>
      <c r="C381" s="2"/>
      <c r="D381" s="2"/>
      <c r="E381" s="2"/>
      <c r="F381" s="2"/>
    </row>
    <row r="382" spans="1:7">
      <c r="A382" s="1"/>
      <c r="B382" s="2"/>
      <c r="C382" s="2"/>
      <c r="D382" s="2"/>
      <c r="E382" s="2"/>
      <c r="F382" s="2"/>
    </row>
    <row r="383" spans="1:7">
      <c r="A383" s="1"/>
      <c r="B383" s="2"/>
      <c r="C383" s="2"/>
      <c r="D383" s="2"/>
      <c r="E383" s="2"/>
      <c r="F383" s="2"/>
    </row>
    <row r="384" spans="1:7">
      <c r="A384" s="1"/>
      <c r="B384" s="2"/>
      <c r="C384" s="2"/>
      <c r="D384" s="2"/>
      <c r="E384" s="2"/>
      <c r="F384" s="2"/>
    </row>
    <row r="385" spans="1:6">
      <c r="A385" s="1"/>
      <c r="B385" s="2"/>
      <c r="C385" s="2"/>
      <c r="D385" s="2"/>
      <c r="E385" s="2"/>
      <c r="F385" s="2"/>
    </row>
    <row r="386" spans="1:6">
      <c r="A386" s="1"/>
      <c r="B386" s="2"/>
      <c r="C386" s="2"/>
      <c r="D386" s="2"/>
      <c r="E386" s="2"/>
      <c r="F386" s="2"/>
    </row>
    <row r="387" spans="1:6">
      <c r="A387" s="1"/>
      <c r="B387" s="2"/>
      <c r="C387" s="2"/>
      <c r="D387" s="2"/>
      <c r="E387" s="2"/>
      <c r="F387" s="2"/>
    </row>
    <row r="388" spans="1:6">
      <c r="A388" s="1"/>
      <c r="B388" s="2"/>
      <c r="C388" s="2"/>
      <c r="D388" s="2"/>
      <c r="E388" s="2"/>
      <c r="F388" s="2"/>
    </row>
    <row r="389" spans="1:6">
      <c r="A389" s="1"/>
      <c r="B389" s="2"/>
      <c r="C389" s="2"/>
      <c r="D389" s="2"/>
      <c r="E389" s="2"/>
      <c r="F389" s="2"/>
    </row>
    <row r="390" spans="1:6">
      <c r="A390" s="1"/>
      <c r="B390" s="2"/>
      <c r="C390" s="2"/>
      <c r="D390" s="2"/>
      <c r="E390" s="2"/>
      <c r="F390" s="2"/>
    </row>
    <row r="391" spans="1:6">
      <c r="A391" s="1"/>
      <c r="B391" s="2"/>
      <c r="C391" s="2"/>
      <c r="D391" s="2"/>
      <c r="E391" s="2"/>
      <c r="F391" s="2"/>
    </row>
    <row r="392" spans="1:6">
      <c r="A392" s="1"/>
      <c r="B392" s="2"/>
      <c r="C392" s="2"/>
      <c r="D392" s="2"/>
      <c r="E392" s="2"/>
      <c r="F392" s="2"/>
    </row>
    <row r="393" spans="1:6">
      <c r="A393" s="1"/>
      <c r="B393" s="2"/>
      <c r="C393" s="2"/>
      <c r="D393" s="2"/>
      <c r="E393" s="2"/>
      <c r="F393" s="2"/>
    </row>
    <row r="394" spans="1:6">
      <c r="A394" s="1"/>
      <c r="B394" s="2"/>
      <c r="C394" s="2"/>
      <c r="D394" s="2"/>
      <c r="E394" s="2"/>
      <c r="F394" s="2"/>
    </row>
    <row r="395" spans="1:6">
      <c r="A395" s="1"/>
      <c r="B395" s="2"/>
      <c r="C395" s="2"/>
      <c r="D395" s="2"/>
      <c r="E395" s="2"/>
      <c r="F395" s="2"/>
    </row>
    <row r="396" spans="1:6">
      <c r="A396" s="1"/>
      <c r="B396" s="2"/>
      <c r="C396" s="2"/>
      <c r="D396" s="2"/>
      <c r="E396" s="2"/>
      <c r="F396" s="2"/>
    </row>
    <row r="397" spans="1:6">
      <c r="A397" s="1"/>
      <c r="B397" s="2"/>
      <c r="C397" s="2"/>
      <c r="D397" s="2"/>
      <c r="E397" s="2"/>
      <c r="F397" s="2"/>
    </row>
    <row r="398" spans="1:6">
      <c r="A398" s="1"/>
      <c r="B398" s="2"/>
      <c r="C398" s="2"/>
      <c r="D398" s="2"/>
      <c r="E398" s="2"/>
      <c r="F398" s="2"/>
    </row>
    <row r="399" spans="1:6">
      <c r="A399" s="1"/>
      <c r="B399" s="2"/>
      <c r="C399" s="2"/>
      <c r="D399" s="2"/>
      <c r="E399" s="2"/>
      <c r="F399" s="2"/>
    </row>
    <row r="400" spans="1:6">
      <c r="A400" s="1"/>
      <c r="B400" s="2"/>
      <c r="C400" s="2"/>
      <c r="D400" s="2"/>
      <c r="E400" s="2"/>
      <c r="F400" s="2"/>
    </row>
  </sheetData>
  <pageMargins left="0.7" right="0.7" top="0.75" bottom="0.75" header="0.3" footer="0.3"/>
  <pageSetup orientation="portrait" horizontalDpi="200" verticalDpi="200" r:id="rId1"/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F148"/>
  <sheetViews>
    <sheetView showGridLines="0" tabSelected="1" workbookViewId="0">
      <selection activeCell="B13" sqref="B13"/>
    </sheetView>
  </sheetViews>
  <sheetFormatPr defaultRowHeight="15"/>
  <cols>
    <col min="1" max="1" width="10.28515625" customWidth="1"/>
    <col min="2" max="4" width="12.42578125" customWidth="1"/>
    <col min="5" max="5" width="13.7109375" customWidth="1"/>
    <col min="6" max="6" width="12.42578125" customWidth="1"/>
    <col min="7" max="7" width="12" customWidth="1"/>
  </cols>
  <sheetData>
    <row r="1" spans="1:6" ht="21">
      <c r="A1" s="18" t="s">
        <v>26</v>
      </c>
    </row>
    <row r="2" spans="1:6" ht="24.75" customHeight="1">
      <c r="A2" s="55" t="s">
        <v>13</v>
      </c>
      <c r="B2" s="55"/>
      <c r="C2" s="55"/>
      <c r="D2" s="55"/>
    </row>
    <row r="3" spans="1:6">
      <c r="A3" s="56" t="s">
        <v>27</v>
      </c>
      <c r="B3" s="56"/>
      <c r="C3" s="56"/>
      <c r="D3" s="50">
        <v>3200</v>
      </c>
    </row>
    <row r="4" spans="1:6">
      <c r="A4" s="56" t="s">
        <v>28</v>
      </c>
      <c r="B4" s="56"/>
      <c r="C4" s="56"/>
      <c r="D4" s="14">
        <v>39116</v>
      </c>
    </row>
    <row r="5" spans="1:6">
      <c r="A5" s="56" t="s">
        <v>29</v>
      </c>
      <c r="B5" s="56"/>
      <c r="C5" s="56"/>
      <c r="D5" s="43">
        <v>1.4999999999999999E-2</v>
      </c>
    </row>
    <row r="6" spans="1:6">
      <c r="A6" s="56" t="s">
        <v>30</v>
      </c>
      <c r="B6" s="56"/>
      <c r="C6" s="56"/>
      <c r="D6" s="43">
        <v>0.03</v>
      </c>
    </row>
    <row r="7" spans="1:6">
      <c r="A7" s="56" t="s">
        <v>31</v>
      </c>
      <c r="B7" s="56"/>
      <c r="C7" s="56"/>
      <c r="D7" s="50">
        <v>25</v>
      </c>
    </row>
    <row r="8" spans="1:6">
      <c r="A8" s="56" t="s">
        <v>32</v>
      </c>
      <c r="B8" s="56"/>
      <c r="C8" s="56"/>
      <c r="D8" s="50">
        <v>0.05</v>
      </c>
    </row>
    <row r="10" spans="1:6" ht="30">
      <c r="A10" s="15" t="s">
        <v>7</v>
      </c>
      <c r="B10" s="44" t="s">
        <v>33</v>
      </c>
      <c r="C10" s="44" t="s">
        <v>18</v>
      </c>
      <c r="D10" s="15" t="s">
        <v>9</v>
      </c>
      <c r="E10" s="15" t="s">
        <v>10</v>
      </c>
      <c r="F10" s="15" t="s">
        <v>11</v>
      </c>
    </row>
    <row r="11" spans="1:6">
      <c r="A11" s="16" t="s">
        <v>12</v>
      </c>
      <c r="B11" s="51">
        <f>SUMIF($F13:$F304,"&gt;=0",B13:B304)</f>
        <v>5896.9199999999992</v>
      </c>
      <c r="C11" s="51">
        <f>SUMIF($F13:$F304,"&gt;=0",C13:C304)</f>
        <v>0</v>
      </c>
      <c r="D11" s="51">
        <f>SUMIF($F13:$F304,"&gt;=0",D13:D304)</f>
        <v>2696.9199999999992</v>
      </c>
      <c r="E11" s="51">
        <f>SUMIF($F13:$F304,"&gt;=0",E13:E304)</f>
        <v>3199.9999999999995</v>
      </c>
      <c r="F11" s="16"/>
    </row>
    <row r="12" spans="1:6">
      <c r="A12" s="17">
        <f>Data_pocz</f>
        <v>39116</v>
      </c>
      <c r="B12" s="13"/>
      <c r="C12" s="13"/>
      <c r="D12" s="8"/>
      <c r="E12" s="8"/>
      <c r="F12" s="52">
        <f>Saldo_pocz</f>
        <v>3200</v>
      </c>
    </row>
    <row r="13" spans="1:6">
      <c r="A13" s="45">
        <f t="shared" ref="A13:A44" si="0">DATE(YEAR(Data_pocz),MONTH(Data_pocz)+ROW()-12,DAY(Data_pocz))</f>
        <v>39144</v>
      </c>
      <c r="B13" s="20">
        <f>MIN(F12+D13,MROUND(MAX(MinKwota,ROUND(MinPct*F12,2)),ZaokrPł))</f>
        <v>96</v>
      </c>
      <c r="C13" s="9"/>
      <c r="D13" s="10">
        <f t="shared" ref="D13:D44" si="1">ROUND(F12*Stopa,2)</f>
        <v>48</v>
      </c>
      <c r="E13" s="10">
        <f>B13+C13-D13</f>
        <v>48</v>
      </c>
      <c r="F13" s="10">
        <f>F12-E13</f>
        <v>3152</v>
      </c>
    </row>
    <row r="14" spans="1:6">
      <c r="A14" s="45">
        <f t="shared" si="0"/>
        <v>39175</v>
      </c>
      <c r="B14" s="20">
        <f t="shared" ref="B13:B44" si="2">MIN(F13+D14,MROUND(MAX(MinKwota,ROUND(MinPct*F13,2)),ZaokrPł))</f>
        <v>94.550000000000011</v>
      </c>
      <c r="C14" s="9"/>
      <c r="D14" s="10">
        <f t="shared" si="1"/>
        <v>47.28</v>
      </c>
      <c r="E14" s="10">
        <f t="shared" ref="E14:E15" si="3">B14+C14-D14</f>
        <v>47.27000000000001</v>
      </c>
      <c r="F14" s="10">
        <f t="shared" ref="F14:F15" si="4">F13-E14</f>
        <v>3104.73</v>
      </c>
    </row>
    <row r="15" spans="1:6">
      <c r="A15" s="45">
        <f t="shared" si="0"/>
        <v>39205</v>
      </c>
      <c r="B15" s="20">
        <f t="shared" si="2"/>
        <v>93.15</v>
      </c>
      <c r="C15" s="9"/>
      <c r="D15" s="10">
        <f t="shared" si="1"/>
        <v>46.57</v>
      </c>
      <c r="E15" s="10">
        <f t="shared" si="3"/>
        <v>46.580000000000005</v>
      </c>
      <c r="F15" s="10">
        <f t="shared" si="4"/>
        <v>3058.15</v>
      </c>
    </row>
    <row r="16" spans="1:6">
      <c r="A16" s="45">
        <f t="shared" si="0"/>
        <v>39236</v>
      </c>
      <c r="B16" s="20">
        <f t="shared" si="2"/>
        <v>91.75</v>
      </c>
      <c r="C16" s="9"/>
      <c r="D16" s="10">
        <f t="shared" si="1"/>
        <v>45.87</v>
      </c>
      <c r="E16" s="10">
        <f t="shared" ref="E16:E69" si="5">B16+C16-D16</f>
        <v>45.88</v>
      </c>
      <c r="F16" s="10">
        <f t="shared" ref="F16:F69" si="6">F15-E16</f>
        <v>3012.27</v>
      </c>
    </row>
    <row r="17" spans="1:6">
      <c r="A17" s="45">
        <f t="shared" si="0"/>
        <v>39266</v>
      </c>
      <c r="B17" s="20">
        <f t="shared" si="2"/>
        <v>90.350000000000009</v>
      </c>
      <c r="C17" s="9"/>
      <c r="D17" s="10">
        <f t="shared" si="1"/>
        <v>45.18</v>
      </c>
      <c r="E17" s="10">
        <f t="shared" si="5"/>
        <v>45.170000000000009</v>
      </c>
      <c r="F17" s="10">
        <f t="shared" si="6"/>
        <v>2967.1</v>
      </c>
    </row>
    <row r="18" spans="1:6">
      <c r="A18" s="45">
        <f t="shared" si="0"/>
        <v>39297</v>
      </c>
      <c r="B18" s="20">
        <f t="shared" si="2"/>
        <v>89</v>
      </c>
      <c r="C18" s="9"/>
      <c r="D18" s="10">
        <f t="shared" si="1"/>
        <v>44.51</v>
      </c>
      <c r="E18" s="10">
        <f t="shared" si="5"/>
        <v>44.49</v>
      </c>
      <c r="F18" s="10">
        <f t="shared" si="6"/>
        <v>2922.61</v>
      </c>
    </row>
    <row r="19" spans="1:6">
      <c r="A19" s="45">
        <f t="shared" si="0"/>
        <v>39328</v>
      </c>
      <c r="B19" s="20">
        <f t="shared" si="2"/>
        <v>87.7</v>
      </c>
      <c r="C19" s="9"/>
      <c r="D19" s="10">
        <f t="shared" si="1"/>
        <v>43.84</v>
      </c>
      <c r="E19" s="10">
        <f t="shared" si="5"/>
        <v>43.86</v>
      </c>
      <c r="F19" s="10">
        <f t="shared" si="6"/>
        <v>2878.75</v>
      </c>
    </row>
    <row r="20" spans="1:6">
      <c r="A20" s="45">
        <f t="shared" si="0"/>
        <v>39358</v>
      </c>
      <c r="B20" s="20">
        <f t="shared" si="2"/>
        <v>86.350000000000009</v>
      </c>
      <c r="C20" s="9"/>
      <c r="D20" s="10">
        <f t="shared" si="1"/>
        <v>43.18</v>
      </c>
      <c r="E20" s="10">
        <f t="shared" si="5"/>
        <v>43.170000000000009</v>
      </c>
      <c r="F20" s="10">
        <f t="shared" si="6"/>
        <v>2835.58</v>
      </c>
    </row>
    <row r="21" spans="1:6">
      <c r="A21" s="45">
        <f t="shared" si="0"/>
        <v>39389</v>
      </c>
      <c r="B21" s="20">
        <f t="shared" si="2"/>
        <v>85.050000000000011</v>
      </c>
      <c r="C21" s="9"/>
      <c r="D21" s="10">
        <f t="shared" si="1"/>
        <v>42.53</v>
      </c>
      <c r="E21" s="10">
        <f t="shared" si="5"/>
        <v>42.52000000000001</v>
      </c>
      <c r="F21" s="10">
        <f t="shared" si="6"/>
        <v>2793.06</v>
      </c>
    </row>
    <row r="22" spans="1:6">
      <c r="A22" s="45">
        <f t="shared" si="0"/>
        <v>39419</v>
      </c>
      <c r="B22" s="20">
        <f t="shared" si="2"/>
        <v>83.800000000000011</v>
      </c>
      <c r="C22" s="9"/>
      <c r="D22" s="10">
        <f t="shared" si="1"/>
        <v>41.9</v>
      </c>
      <c r="E22" s="10">
        <f t="shared" si="5"/>
        <v>41.900000000000013</v>
      </c>
      <c r="F22" s="10">
        <f t="shared" si="6"/>
        <v>2751.16</v>
      </c>
    </row>
    <row r="23" spans="1:6">
      <c r="A23" s="45">
        <f t="shared" si="0"/>
        <v>39450</v>
      </c>
      <c r="B23" s="20">
        <f t="shared" si="2"/>
        <v>82.550000000000011</v>
      </c>
      <c r="C23" s="9"/>
      <c r="D23" s="10">
        <f t="shared" si="1"/>
        <v>41.27</v>
      </c>
      <c r="E23" s="10">
        <f t="shared" si="5"/>
        <v>41.280000000000008</v>
      </c>
      <c r="F23" s="10">
        <f t="shared" si="6"/>
        <v>2709.8799999999997</v>
      </c>
    </row>
    <row r="24" spans="1:6">
      <c r="A24" s="45">
        <f t="shared" si="0"/>
        <v>39481</v>
      </c>
      <c r="B24" s="20">
        <f t="shared" si="2"/>
        <v>81.300000000000011</v>
      </c>
      <c r="C24" s="9"/>
      <c r="D24" s="10">
        <f t="shared" si="1"/>
        <v>40.65</v>
      </c>
      <c r="E24" s="10">
        <f t="shared" si="5"/>
        <v>40.650000000000013</v>
      </c>
      <c r="F24" s="10">
        <f t="shared" si="6"/>
        <v>2669.2299999999996</v>
      </c>
    </row>
    <row r="25" spans="1:6">
      <c r="A25" s="45">
        <f t="shared" si="0"/>
        <v>39510</v>
      </c>
      <c r="B25" s="20">
        <f t="shared" si="2"/>
        <v>80.100000000000009</v>
      </c>
      <c r="C25" s="9"/>
      <c r="D25" s="10">
        <f t="shared" si="1"/>
        <v>40.04</v>
      </c>
      <c r="E25" s="10">
        <f t="shared" si="5"/>
        <v>40.060000000000009</v>
      </c>
      <c r="F25" s="10">
        <f t="shared" si="6"/>
        <v>2629.1699999999996</v>
      </c>
    </row>
    <row r="26" spans="1:6">
      <c r="A26" s="45">
        <f t="shared" si="0"/>
        <v>39541</v>
      </c>
      <c r="B26" s="20">
        <f t="shared" si="2"/>
        <v>78.900000000000006</v>
      </c>
      <c r="C26" s="9"/>
      <c r="D26" s="10">
        <f t="shared" si="1"/>
        <v>39.44</v>
      </c>
      <c r="E26" s="10">
        <f t="shared" si="5"/>
        <v>39.460000000000008</v>
      </c>
      <c r="F26" s="10">
        <f t="shared" si="6"/>
        <v>2589.7099999999996</v>
      </c>
    </row>
    <row r="27" spans="1:6">
      <c r="A27" s="45">
        <f t="shared" si="0"/>
        <v>39571</v>
      </c>
      <c r="B27" s="20">
        <f t="shared" si="2"/>
        <v>77.7</v>
      </c>
      <c r="C27" s="9"/>
      <c r="D27" s="10">
        <f t="shared" si="1"/>
        <v>38.85</v>
      </c>
      <c r="E27" s="10">
        <f t="shared" si="5"/>
        <v>38.85</v>
      </c>
      <c r="F27" s="10">
        <f t="shared" si="6"/>
        <v>2550.8599999999997</v>
      </c>
    </row>
    <row r="28" spans="1:6">
      <c r="A28" s="45">
        <f t="shared" si="0"/>
        <v>39602</v>
      </c>
      <c r="B28" s="20">
        <f t="shared" si="2"/>
        <v>76.55</v>
      </c>
      <c r="C28" s="9"/>
      <c r="D28" s="10">
        <f t="shared" si="1"/>
        <v>38.26</v>
      </c>
      <c r="E28" s="10">
        <f t="shared" si="5"/>
        <v>38.29</v>
      </c>
      <c r="F28" s="10">
        <f t="shared" si="6"/>
        <v>2512.5699999999997</v>
      </c>
    </row>
    <row r="29" spans="1:6">
      <c r="A29" s="45">
        <f t="shared" si="0"/>
        <v>39632</v>
      </c>
      <c r="B29" s="20">
        <f t="shared" si="2"/>
        <v>75.400000000000006</v>
      </c>
      <c r="C29" s="9"/>
      <c r="D29" s="10">
        <f t="shared" si="1"/>
        <v>37.69</v>
      </c>
      <c r="E29" s="10">
        <f t="shared" si="5"/>
        <v>37.710000000000008</v>
      </c>
      <c r="F29" s="10">
        <f t="shared" si="6"/>
        <v>2474.8599999999997</v>
      </c>
    </row>
    <row r="30" spans="1:6">
      <c r="A30" s="45">
        <f t="shared" si="0"/>
        <v>39663</v>
      </c>
      <c r="B30" s="20">
        <f t="shared" si="2"/>
        <v>74.25</v>
      </c>
      <c r="C30" s="9"/>
      <c r="D30" s="10">
        <f t="shared" si="1"/>
        <v>37.119999999999997</v>
      </c>
      <c r="E30" s="10">
        <f t="shared" si="5"/>
        <v>37.130000000000003</v>
      </c>
      <c r="F30" s="10">
        <f t="shared" si="6"/>
        <v>2437.7299999999996</v>
      </c>
    </row>
    <row r="31" spans="1:6">
      <c r="A31" s="45">
        <f t="shared" si="0"/>
        <v>39694</v>
      </c>
      <c r="B31" s="20">
        <f t="shared" si="2"/>
        <v>73.150000000000006</v>
      </c>
      <c r="C31" s="9"/>
      <c r="D31" s="10">
        <f t="shared" si="1"/>
        <v>36.57</v>
      </c>
      <c r="E31" s="10">
        <f t="shared" si="5"/>
        <v>36.580000000000005</v>
      </c>
      <c r="F31" s="10">
        <f t="shared" si="6"/>
        <v>2401.1499999999996</v>
      </c>
    </row>
    <row r="32" spans="1:6">
      <c r="A32" s="45">
        <f t="shared" si="0"/>
        <v>39724</v>
      </c>
      <c r="B32" s="20">
        <f t="shared" si="2"/>
        <v>72.05</v>
      </c>
      <c r="C32" s="9"/>
      <c r="D32" s="10">
        <f t="shared" si="1"/>
        <v>36.020000000000003</v>
      </c>
      <c r="E32" s="10">
        <f t="shared" si="5"/>
        <v>36.029999999999994</v>
      </c>
      <c r="F32" s="10">
        <f t="shared" si="6"/>
        <v>2365.1199999999994</v>
      </c>
    </row>
    <row r="33" spans="1:6">
      <c r="A33" s="45">
        <f t="shared" si="0"/>
        <v>39755</v>
      </c>
      <c r="B33" s="20">
        <f t="shared" si="2"/>
        <v>70.95</v>
      </c>
      <c r="C33" s="9"/>
      <c r="D33" s="10">
        <f t="shared" si="1"/>
        <v>35.479999999999997</v>
      </c>
      <c r="E33" s="10">
        <f t="shared" si="5"/>
        <v>35.470000000000006</v>
      </c>
      <c r="F33" s="10">
        <f t="shared" si="6"/>
        <v>2329.6499999999996</v>
      </c>
    </row>
    <row r="34" spans="1:6">
      <c r="A34" s="45">
        <f t="shared" si="0"/>
        <v>39785</v>
      </c>
      <c r="B34" s="20">
        <f t="shared" si="2"/>
        <v>69.900000000000006</v>
      </c>
      <c r="C34" s="9"/>
      <c r="D34" s="10">
        <f t="shared" si="1"/>
        <v>34.94</v>
      </c>
      <c r="E34" s="10">
        <f t="shared" si="5"/>
        <v>34.960000000000008</v>
      </c>
      <c r="F34" s="10">
        <f t="shared" si="6"/>
        <v>2294.6899999999996</v>
      </c>
    </row>
    <row r="35" spans="1:6">
      <c r="A35" s="45">
        <f t="shared" si="0"/>
        <v>39816</v>
      </c>
      <c r="B35" s="20">
        <f t="shared" si="2"/>
        <v>68.850000000000009</v>
      </c>
      <c r="C35" s="9"/>
      <c r="D35" s="10">
        <f t="shared" si="1"/>
        <v>34.42</v>
      </c>
      <c r="E35" s="10">
        <f t="shared" si="5"/>
        <v>34.430000000000007</v>
      </c>
      <c r="F35" s="10">
        <f t="shared" si="6"/>
        <v>2260.2599999999998</v>
      </c>
    </row>
    <row r="36" spans="1:6">
      <c r="A36" s="45">
        <f t="shared" si="0"/>
        <v>39847</v>
      </c>
      <c r="B36" s="20">
        <f t="shared" si="2"/>
        <v>67.8</v>
      </c>
      <c r="C36" s="9"/>
      <c r="D36" s="10">
        <f t="shared" si="1"/>
        <v>33.9</v>
      </c>
      <c r="E36" s="10">
        <f t="shared" si="5"/>
        <v>33.9</v>
      </c>
      <c r="F36" s="10">
        <f t="shared" si="6"/>
        <v>2226.3599999999997</v>
      </c>
    </row>
    <row r="37" spans="1:6">
      <c r="A37" s="45">
        <f t="shared" si="0"/>
        <v>39875</v>
      </c>
      <c r="B37" s="20">
        <f t="shared" si="2"/>
        <v>66.8</v>
      </c>
      <c r="C37" s="9"/>
      <c r="D37" s="10">
        <f t="shared" si="1"/>
        <v>33.4</v>
      </c>
      <c r="E37" s="10">
        <f t="shared" si="5"/>
        <v>33.4</v>
      </c>
      <c r="F37" s="10">
        <f t="shared" si="6"/>
        <v>2192.9599999999996</v>
      </c>
    </row>
    <row r="38" spans="1:6">
      <c r="A38" s="45">
        <f t="shared" si="0"/>
        <v>39906</v>
      </c>
      <c r="B38" s="20">
        <f t="shared" si="2"/>
        <v>65.8</v>
      </c>
      <c r="C38" s="9"/>
      <c r="D38" s="10">
        <f t="shared" si="1"/>
        <v>32.89</v>
      </c>
      <c r="E38" s="10">
        <f t="shared" si="5"/>
        <v>32.909999999999997</v>
      </c>
      <c r="F38" s="10">
        <f t="shared" si="6"/>
        <v>2160.0499999999997</v>
      </c>
    </row>
    <row r="39" spans="1:6">
      <c r="A39" s="45">
        <f t="shared" si="0"/>
        <v>39936</v>
      </c>
      <c r="B39" s="20">
        <f t="shared" si="2"/>
        <v>64.8</v>
      </c>
      <c r="C39" s="9"/>
      <c r="D39" s="10">
        <f t="shared" si="1"/>
        <v>32.4</v>
      </c>
      <c r="E39" s="10">
        <f t="shared" si="5"/>
        <v>32.4</v>
      </c>
      <c r="F39" s="10">
        <f t="shared" si="6"/>
        <v>2127.6499999999996</v>
      </c>
    </row>
    <row r="40" spans="1:6">
      <c r="A40" s="45">
        <f t="shared" si="0"/>
        <v>39967</v>
      </c>
      <c r="B40" s="20">
        <f t="shared" si="2"/>
        <v>63.85</v>
      </c>
      <c r="C40" s="9"/>
      <c r="D40" s="10">
        <f t="shared" si="1"/>
        <v>31.91</v>
      </c>
      <c r="E40" s="10">
        <f t="shared" si="5"/>
        <v>31.94</v>
      </c>
      <c r="F40" s="10">
        <f t="shared" si="6"/>
        <v>2095.7099999999996</v>
      </c>
    </row>
    <row r="41" spans="1:6">
      <c r="A41" s="45">
        <f t="shared" si="0"/>
        <v>39997</v>
      </c>
      <c r="B41" s="20">
        <f t="shared" si="2"/>
        <v>62.85</v>
      </c>
      <c r="C41" s="9"/>
      <c r="D41" s="10">
        <f t="shared" si="1"/>
        <v>31.44</v>
      </c>
      <c r="E41" s="10">
        <f t="shared" si="5"/>
        <v>31.41</v>
      </c>
      <c r="F41" s="10">
        <f t="shared" si="6"/>
        <v>2064.2999999999997</v>
      </c>
    </row>
    <row r="42" spans="1:6">
      <c r="A42" s="45">
        <f t="shared" si="0"/>
        <v>40028</v>
      </c>
      <c r="B42" s="20">
        <f t="shared" si="2"/>
        <v>61.95</v>
      </c>
      <c r="C42" s="9"/>
      <c r="D42" s="10">
        <f t="shared" si="1"/>
        <v>30.96</v>
      </c>
      <c r="E42" s="10">
        <f t="shared" si="5"/>
        <v>30.990000000000002</v>
      </c>
      <c r="F42" s="10">
        <f t="shared" si="6"/>
        <v>2033.3099999999997</v>
      </c>
    </row>
    <row r="43" spans="1:6">
      <c r="A43" s="45">
        <f t="shared" si="0"/>
        <v>40059</v>
      </c>
      <c r="B43" s="20">
        <f t="shared" si="2"/>
        <v>61</v>
      </c>
      <c r="C43" s="9"/>
      <c r="D43" s="10">
        <f t="shared" si="1"/>
        <v>30.5</v>
      </c>
      <c r="E43" s="10">
        <f t="shared" si="5"/>
        <v>30.5</v>
      </c>
      <c r="F43" s="10">
        <f t="shared" si="6"/>
        <v>2002.8099999999997</v>
      </c>
    </row>
    <row r="44" spans="1:6">
      <c r="A44" s="45">
        <f t="shared" si="0"/>
        <v>40089</v>
      </c>
      <c r="B44" s="20">
        <f t="shared" si="2"/>
        <v>60.1</v>
      </c>
      <c r="C44" s="9"/>
      <c r="D44" s="10">
        <f t="shared" si="1"/>
        <v>30.04</v>
      </c>
      <c r="E44" s="10">
        <f t="shared" si="5"/>
        <v>30.060000000000002</v>
      </c>
      <c r="F44" s="10">
        <f t="shared" si="6"/>
        <v>1972.7499999999998</v>
      </c>
    </row>
    <row r="45" spans="1:6">
      <c r="A45" s="45">
        <f t="shared" ref="A45:A76" si="7">DATE(YEAR(Data_pocz),MONTH(Data_pocz)+ROW()-12,DAY(Data_pocz))</f>
        <v>40120</v>
      </c>
      <c r="B45" s="20">
        <f t="shared" ref="B45:B76" si="8">MIN(F44+D45,MROUND(MAX(MinKwota,ROUND(MinPct*F44,2)),ZaokrPł))</f>
        <v>59.2</v>
      </c>
      <c r="C45" s="9"/>
      <c r="D45" s="10">
        <f t="shared" ref="D45:D76" si="9">ROUND(F44*Stopa,2)</f>
        <v>29.59</v>
      </c>
      <c r="E45" s="10">
        <f t="shared" si="5"/>
        <v>29.610000000000003</v>
      </c>
      <c r="F45" s="10">
        <f t="shared" si="6"/>
        <v>1943.1399999999999</v>
      </c>
    </row>
    <row r="46" spans="1:6">
      <c r="A46" s="45">
        <f t="shared" si="7"/>
        <v>40150</v>
      </c>
      <c r="B46" s="20">
        <f t="shared" si="8"/>
        <v>58.300000000000004</v>
      </c>
      <c r="C46" s="9"/>
      <c r="D46" s="10">
        <f t="shared" si="9"/>
        <v>29.15</v>
      </c>
      <c r="E46" s="10">
        <f t="shared" si="5"/>
        <v>29.150000000000006</v>
      </c>
      <c r="F46" s="10">
        <f t="shared" si="6"/>
        <v>1913.9899999999998</v>
      </c>
    </row>
    <row r="47" spans="1:6">
      <c r="A47" s="45">
        <f t="shared" si="7"/>
        <v>40181</v>
      </c>
      <c r="B47" s="20">
        <f t="shared" si="8"/>
        <v>57.400000000000006</v>
      </c>
      <c r="C47" s="9"/>
      <c r="D47" s="10">
        <f t="shared" si="9"/>
        <v>28.71</v>
      </c>
      <c r="E47" s="10">
        <f t="shared" si="5"/>
        <v>28.690000000000005</v>
      </c>
      <c r="F47" s="10">
        <f t="shared" si="6"/>
        <v>1885.2999999999997</v>
      </c>
    </row>
    <row r="48" spans="1:6">
      <c r="A48" s="45">
        <f t="shared" si="7"/>
        <v>40212</v>
      </c>
      <c r="B48" s="20">
        <f t="shared" si="8"/>
        <v>56.550000000000004</v>
      </c>
      <c r="C48" s="9"/>
      <c r="D48" s="10">
        <f t="shared" si="9"/>
        <v>28.28</v>
      </c>
      <c r="E48" s="10">
        <f t="shared" si="5"/>
        <v>28.270000000000003</v>
      </c>
      <c r="F48" s="10">
        <f t="shared" si="6"/>
        <v>1857.0299999999997</v>
      </c>
    </row>
    <row r="49" spans="1:6">
      <c r="A49" s="45">
        <f t="shared" si="7"/>
        <v>40240</v>
      </c>
      <c r="B49" s="20">
        <f t="shared" si="8"/>
        <v>55.7</v>
      </c>
      <c r="C49" s="9"/>
      <c r="D49" s="10">
        <f t="shared" si="9"/>
        <v>27.86</v>
      </c>
      <c r="E49" s="10">
        <f t="shared" si="5"/>
        <v>27.840000000000003</v>
      </c>
      <c r="F49" s="10">
        <f t="shared" si="6"/>
        <v>1829.1899999999998</v>
      </c>
    </row>
    <row r="50" spans="1:6">
      <c r="A50" s="45">
        <f t="shared" si="7"/>
        <v>40271</v>
      </c>
      <c r="B50" s="20">
        <f t="shared" si="8"/>
        <v>54.900000000000006</v>
      </c>
      <c r="C50" s="9"/>
      <c r="D50" s="10">
        <f t="shared" si="9"/>
        <v>27.44</v>
      </c>
      <c r="E50" s="10">
        <f t="shared" si="5"/>
        <v>27.460000000000004</v>
      </c>
      <c r="F50" s="10">
        <f t="shared" si="6"/>
        <v>1801.7299999999998</v>
      </c>
    </row>
    <row r="51" spans="1:6">
      <c r="A51" s="45">
        <f t="shared" si="7"/>
        <v>40301</v>
      </c>
      <c r="B51" s="20">
        <f t="shared" si="8"/>
        <v>54.050000000000004</v>
      </c>
      <c r="C51" s="9"/>
      <c r="D51" s="10">
        <f t="shared" si="9"/>
        <v>27.03</v>
      </c>
      <c r="E51" s="10">
        <f t="shared" si="5"/>
        <v>27.020000000000003</v>
      </c>
      <c r="F51" s="10">
        <f t="shared" si="6"/>
        <v>1774.7099999999998</v>
      </c>
    </row>
    <row r="52" spans="1:6">
      <c r="A52" s="45">
        <f t="shared" si="7"/>
        <v>40332</v>
      </c>
      <c r="B52" s="20">
        <f t="shared" si="8"/>
        <v>53.25</v>
      </c>
      <c r="C52" s="9"/>
      <c r="D52" s="10">
        <f t="shared" si="9"/>
        <v>26.62</v>
      </c>
      <c r="E52" s="10">
        <f t="shared" si="5"/>
        <v>26.63</v>
      </c>
      <c r="F52" s="10">
        <f t="shared" si="6"/>
        <v>1748.0799999999997</v>
      </c>
    </row>
    <row r="53" spans="1:6">
      <c r="A53" s="45">
        <f t="shared" si="7"/>
        <v>40362</v>
      </c>
      <c r="B53" s="20">
        <f t="shared" si="8"/>
        <v>52.45</v>
      </c>
      <c r="C53" s="9"/>
      <c r="D53" s="10">
        <f t="shared" si="9"/>
        <v>26.22</v>
      </c>
      <c r="E53" s="10">
        <f t="shared" si="5"/>
        <v>26.230000000000004</v>
      </c>
      <c r="F53" s="10">
        <f t="shared" si="6"/>
        <v>1721.8499999999997</v>
      </c>
    </row>
    <row r="54" spans="1:6">
      <c r="A54" s="45">
        <f t="shared" si="7"/>
        <v>40393</v>
      </c>
      <c r="B54" s="20">
        <f t="shared" si="8"/>
        <v>51.650000000000006</v>
      </c>
      <c r="C54" s="9"/>
      <c r="D54" s="10">
        <f t="shared" si="9"/>
        <v>25.83</v>
      </c>
      <c r="E54" s="10">
        <f t="shared" si="5"/>
        <v>25.820000000000007</v>
      </c>
      <c r="F54" s="10">
        <f t="shared" si="6"/>
        <v>1696.0299999999997</v>
      </c>
    </row>
    <row r="55" spans="1:6">
      <c r="A55" s="45">
        <f t="shared" si="7"/>
        <v>40424</v>
      </c>
      <c r="B55" s="20">
        <f t="shared" si="8"/>
        <v>50.900000000000006</v>
      </c>
      <c r="C55" s="9"/>
      <c r="D55" s="10">
        <f t="shared" si="9"/>
        <v>25.44</v>
      </c>
      <c r="E55" s="10">
        <f t="shared" si="5"/>
        <v>25.460000000000004</v>
      </c>
      <c r="F55" s="10">
        <f t="shared" si="6"/>
        <v>1670.5699999999997</v>
      </c>
    </row>
    <row r="56" spans="1:6">
      <c r="A56" s="45">
        <f t="shared" si="7"/>
        <v>40454</v>
      </c>
      <c r="B56" s="20">
        <f t="shared" si="8"/>
        <v>50.1</v>
      </c>
      <c r="C56" s="9"/>
      <c r="D56" s="10">
        <f t="shared" si="9"/>
        <v>25.06</v>
      </c>
      <c r="E56" s="10">
        <f t="shared" si="5"/>
        <v>25.040000000000003</v>
      </c>
      <c r="F56" s="10">
        <f t="shared" si="6"/>
        <v>1645.5299999999997</v>
      </c>
    </row>
    <row r="57" spans="1:6">
      <c r="A57" s="45">
        <f t="shared" si="7"/>
        <v>40485</v>
      </c>
      <c r="B57" s="20">
        <f t="shared" si="8"/>
        <v>49.35</v>
      </c>
      <c r="C57" s="9"/>
      <c r="D57" s="10">
        <f t="shared" si="9"/>
        <v>24.68</v>
      </c>
      <c r="E57" s="10">
        <f t="shared" si="5"/>
        <v>24.67</v>
      </c>
      <c r="F57" s="10">
        <f t="shared" si="6"/>
        <v>1620.8599999999997</v>
      </c>
    </row>
    <row r="58" spans="1:6">
      <c r="A58" s="45">
        <f t="shared" si="7"/>
        <v>40515</v>
      </c>
      <c r="B58" s="20">
        <f t="shared" si="8"/>
        <v>48.650000000000006</v>
      </c>
      <c r="C58" s="9"/>
      <c r="D58" s="10">
        <f t="shared" si="9"/>
        <v>24.31</v>
      </c>
      <c r="E58" s="10">
        <f t="shared" si="5"/>
        <v>24.340000000000007</v>
      </c>
      <c r="F58" s="10">
        <f t="shared" si="6"/>
        <v>1596.5199999999998</v>
      </c>
    </row>
    <row r="59" spans="1:6">
      <c r="A59" s="45">
        <f t="shared" si="7"/>
        <v>40546</v>
      </c>
      <c r="B59" s="20">
        <f t="shared" si="8"/>
        <v>47.900000000000006</v>
      </c>
      <c r="C59" s="9"/>
      <c r="D59" s="10">
        <f t="shared" si="9"/>
        <v>23.95</v>
      </c>
      <c r="E59" s="10">
        <f t="shared" si="5"/>
        <v>23.950000000000006</v>
      </c>
      <c r="F59" s="10">
        <f t="shared" si="6"/>
        <v>1572.5699999999997</v>
      </c>
    </row>
    <row r="60" spans="1:6">
      <c r="A60" s="45">
        <f t="shared" si="7"/>
        <v>40577</v>
      </c>
      <c r="B60" s="20">
        <f t="shared" si="8"/>
        <v>47.2</v>
      </c>
      <c r="C60" s="9"/>
      <c r="D60" s="10">
        <f t="shared" si="9"/>
        <v>23.59</v>
      </c>
      <c r="E60" s="10">
        <f t="shared" si="5"/>
        <v>23.610000000000003</v>
      </c>
      <c r="F60" s="10">
        <f t="shared" si="6"/>
        <v>1548.9599999999998</v>
      </c>
    </row>
    <row r="61" spans="1:6">
      <c r="A61" s="45">
        <f t="shared" si="7"/>
        <v>40605</v>
      </c>
      <c r="B61" s="20">
        <f t="shared" si="8"/>
        <v>46.45</v>
      </c>
      <c r="C61" s="9"/>
      <c r="D61" s="10">
        <f t="shared" si="9"/>
        <v>23.23</v>
      </c>
      <c r="E61" s="10">
        <f t="shared" si="5"/>
        <v>23.220000000000002</v>
      </c>
      <c r="F61" s="10">
        <f t="shared" si="6"/>
        <v>1525.7399999999998</v>
      </c>
    </row>
    <row r="62" spans="1:6">
      <c r="A62" s="45">
        <f t="shared" si="7"/>
        <v>40636</v>
      </c>
      <c r="B62" s="20">
        <f t="shared" si="8"/>
        <v>45.75</v>
      </c>
      <c r="C62" s="9"/>
      <c r="D62" s="10">
        <f t="shared" si="9"/>
        <v>22.89</v>
      </c>
      <c r="E62" s="10">
        <f t="shared" si="5"/>
        <v>22.86</v>
      </c>
      <c r="F62" s="10">
        <f t="shared" si="6"/>
        <v>1502.8799999999999</v>
      </c>
    </row>
    <row r="63" spans="1:6">
      <c r="A63" s="45">
        <f t="shared" si="7"/>
        <v>40666</v>
      </c>
      <c r="B63" s="20">
        <f t="shared" si="8"/>
        <v>45.1</v>
      </c>
      <c r="C63" s="9"/>
      <c r="D63" s="10">
        <f t="shared" si="9"/>
        <v>22.54</v>
      </c>
      <c r="E63" s="10">
        <f t="shared" si="5"/>
        <v>22.560000000000002</v>
      </c>
      <c r="F63" s="10">
        <f t="shared" si="6"/>
        <v>1480.32</v>
      </c>
    </row>
    <row r="64" spans="1:6">
      <c r="A64" s="45">
        <f t="shared" si="7"/>
        <v>40697</v>
      </c>
      <c r="B64" s="20">
        <f t="shared" si="8"/>
        <v>44.400000000000006</v>
      </c>
      <c r="C64" s="9"/>
      <c r="D64" s="10">
        <f t="shared" si="9"/>
        <v>22.2</v>
      </c>
      <c r="E64" s="10">
        <f t="shared" si="5"/>
        <v>22.200000000000006</v>
      </c>
      <c r="F64" s="10">
        <f t="shared" si="6"/>
        <v>1458.12</v>
      </c>
    </row>
    <row r="65" spans="1:6">
      <c r="A65" s="45">
        <f t="shared" si="7"/>
        <v>40727</v>
      </c>
      <c r="B65" s="20">
        <f t="shared" si="8"/>
        <v>43.75</v>
      </c>
      <c r="C65" s="9"/>
      <c r="D65" s="10">
        <f t="shared" si="9"/>
        <v>21.87</v>
      </c>
      <c r="E65" s="10">
        <f t="shared" si="5"/>
        <v>21.88</v>
      </c>
      <c r="F65" s="10">
        <f t="shared" si="6"/>
        <v>1436.2399999999998</v>
      </c>
    </row>
    <row r="66" spans="1:6">
      <c r="A66" s="45">
        <f t="shared" si="7"/>
        <v>40758</v>
      </c>
      <c r="B66" s="20">
        <f t="shared" si="8"/>
        <v>43.1</v>
      </c>
      <c r="C66" s="9"/>
      <c r="D66" s="10">
        <f t="shared" si="9"/>
        <v>21.54</v>
      </c>
      <c r="E66" s="10">
        <f t="shared" si="5"/>
        <v>21.560000000000002</v>
      </c>
      <c r="F66" s="10">
        <f t="shared" si="6"/>
        <v>1414.6799999999998</v>
      </c>
    </row>
    <row r="67" spans="1:6">
      <c r="A67" s="45">
        <f t="shared" si="7"/>
        <v>40789</v>
      </c>
      <c r="B67" s="20">
        <f t="shared" si="8"/>
        <v>42.45</v>
      </c>
      <c r="C67" s="9"/>
      <c r="D67" s="10">
        <f t="shared" si="9"/>
        <v>21.22</v>
      </c>
      <c r="E67" s="10">
        <f t="shared" si="5"/>
        <v>21.230000000000004</v>
      </c>
      <c r="F67" s="10">
        <f t="shared" si="6"/>
        <v>1393.4499999999998</v>
      </c>
    </row>
    <row r="68" spans="1:6">
      <c r="A68" s="45">
        <f t="shared" si="7"/>
        <v>40819</v>
      </c>
      <c r="B68" s="20">
        <f t="shared" si="8"/>
        <v>41.800000000000004</v>
      </c>
      <c r="C68" s="9"/>
      <c r="D68" s="10">
        <f t="shared" si="9"/>
        <v>20.9</v>
      </c>
      <c r="E68" s="10">
        <f t="shared" si="5"/>
        <v>20.900000000000006</v>
      </c>
      <c r="F68" s="10">
        <f t="shared" si="6"/>
        <v>1372.5499999999997</v>
      </c>
    </row>
    <row r="69" spans="1:6">
      <c r="A69" s="45">
        <f t="shared" si="7"/>
        <v>40850</v>
      </c>
      <c r="B69" s="20">
        <f t="shared" si="8"/>
        <v>41.2</v>
      </c>
      <c r="C69" s="9"/>
      <c r="D69" s="10">
        <f t="shared" si="9"/>
        <v>20.59</v>
      </c>
      <c r="E69" s="10">
        <f t="shared" si="5"/>
        <v>20.610000000000003</v>
      </c>
      <c r="F69" s="10">
        <f t="shared" si="6"/>
        <v>1351.9399999999998</v>
      </c>
    </row>
    <row r="70" spans="1:6">
      <c r="A70" s="45">
        <f t="shared" si="7"/>
        <v>40880</v>
      </c>
      <c r="B70" s="20">
        <f t="shared" si="8"/>
        <v>40.550000000000004</v>
      </c>
      <c r="C70" s="9"/>
      <c r="D70" s="10">
        <f t="shared" si="9"/>
        <v>20.28</v>
      </c>
      <c r="E70" s="10">
        <f t="shared" ref="E70:E133" si="10">B70+C70-D70</f>
        <v>20.270000000000003</v>
      </c>
      <c r="F70" s="10">
        <f t="shared" ref="F70:F133" si="11">F69-E70</f>
        <v>1331.6699999999998</v>
      </c>
    </row>
    <row r="71" spans="1:6">
      <c r="A71" s="45">
        <f t="shared" si="7"/>
        <v>40911</v>
      </c>
      <c r="B71" s="20">
        <f t="shared" si="8"/>
        <v>39.950000000000003</v>
      </c>
      <c r="C71" s="9"/>
      <c r="D71" s="10">
        <f t="shared" si="9"/>
        <v>19.98</v>
      </c>
      <c r="E71" s="10">
        <f t="shared" si="10"/>
        <v>19.970000000000002</v>
      </c>
      <c r="F71" s="10">
        <f t="shared" si="11"/>
        <v>1311.6999999999998</v>
      </c>
    </row>
    <row r="72" spans="1:6">
      <c r="A72" s="45">
        <f t="shared" si="7"/>
        <v>40942</v>
      </c>
      <c r="B72" s="20">
        <f t="shared" si="8"/>
        <v>39.35</v>
      </c>
      <c r="C72" s="9"/>
      <c r="D72" s="10">
        <f t="shared" si="9"/>
        <v>19.68</v>
      </c>
      <c r="E72" s="10">
        <f t="shared" si="10"/>
        <v>19.670000000000002</v>
      </c>
      <c r="F72" s="10">
        <f t="shared" si="11"/>
        <v>1292.0299999999997</v>
      </c>
    </row>
    <row r="73" spans="1:6">
      <c r="A73" s="45">
        <f t="shared" si="7"/>
        <v>40971</v>
      </c>
      <c r="B73" s="20">
        <f t="shared" si="8"/>
        <v>38.75</v>
      </c>
      <c r="C73" s="9"/>
      <c r="D73" s="10">
        <f t="shared" si="9"/>
        <v>19.38</v>
      </c>
      <c r="E73" s="10">
        <f t="shared" si="10"/>
        <v>19.37</v>
      </c>
      <c r="F73" s="10">
        <f t="shared" si="11"/>
        <v>1272.6599999999999</v>
      </c>
    </row>
    <row r="74" spans="1:6">
      <c r="A74" s="45">
        <f t="shared" si="7"/>
        <v>41002</v>
      </c>
      <c r="B74" s="20">
        <f t="shared" si="8"/>
        <v>38.200000000000003</v>
      </c>
      <c r="C74" s="9"/>
      <c r="D74" s="10">
        <f t="shared" si="9"/>
        <v>19.09</v>
      </c>
      <c r="E74" s="10">
        <f t="shared" si="10"/>
        <v>19.110000000000003</v>
      </c>
      <c r="F74" s="10">
        <f t="shared" si="11"/>
        <v>1253.55</v>
      </c>
    </row>
    <row r="75" spans="1:6">
      <c r="A75" s="45">
        <f t="shared" si="7"/>
        <v>41032</v>
      </c>
      <c r="B75" s="20">
        <f t="shared" si="8"/>
        <v>37.6</v>
      </c>
      <c r="C75" s="9"/>
      <c r="D75" s="10">
        <f t="shared" si="9"/>
        <v>18.8</v>
      </c>
      <c r="E75" s="10">
        <f t="shared" si="10"/>
        <v>18.8</v>
      </c>
      <c r="F75" s="10">
        <f t="shared" si="11"/>
        <v>1234.75</v>
      </c>
    </row>
    <row r="76" spans="1:6">
      <c r="A76" s="45">
        <f t="shared" si="7"/>
        <v>41063</v>
      </c>
      <c r="B76" s="20">
        <f t="shared" si="8"/>
        <v>37.050000000000004</v>
      </c>
      <c r="C76" s="9"/>
      <c r="D76" s="10">
        <f t="shared" si="9"/>
        <v>18.52</v>
      </c>
      <c r="E76" s="10">
        <f t="shared" si="10"/>
        <v>18.530000000000005</v>
      </c>
      <c r="F76" s="10">
        <f t="shared" si="11"/>
        <v>1216.22</v>
      </c>
    </row>
    <row r="77" spans="1:6">
      <c r="A77" s="45">
        <f t="shared" ref="A77:A108" si="12">DATE(YEAR(Data_pocz),MONTH(Data_pocz)+ROW()-12,DAY(Data_pocz))</f>
        <v>41093</v>
      </c>
      <c r="B77" s="20">
        <f t="shared" ref="B77:B108" si="13">MIN(F76+D77,MROUND(MAX(MinKwota,ROUND(MinPct*F76,2)),ZaokrPł))</f>
        <v>36.5</v>
      </c>
      <c r="C77" s="9"/>
      <c r="D77" s="10">
        <f t="shared" ref="D77:D108" si="14">ROUND(F76*Stopa,2)</f>
        <v>18.239999999999998</v>
      </c>
      <c r="E77" s="10">
        <f t="shared" si="10"/>
        <v>18.260000000000002</v>
      </c>
      <c r="F77" s="10">
        <f t="shared" si="11"/>
        <v>1197.96</v>
      </c>
    </row>
    <row r="78" spans="1:6">
      <c r="A78" s="45">
        <f t="shared" si="12"/>
        <v>41124</v>
      </c>
      <c r="B78" s="20">
        <f t="shared" si="13"/>
        <v>35.950000000000003</v>
      </c>
      <c r="C78" s="9"/>
      <c r="D78" s="10">
        <f t="shared" si="14"/>
        <v>17.97</v>
      </c>
      <c r="E78" s="10">
        <f t="shared" si="10"/>
        <v>17.980000000000004</v>
      </c>
      <c r="F78" s="10">
        <f t="shared" si="11"/>
        <v>1179.98</v>
      </c>
    </row>
    <row r="79" spans="1:6">
      <c r="A79" s="45">
        <f t="shared" si="12"/>
        <v>41155</v>
      </c>
      <c r="B79" s="20">
        <f t="shared" si="13"/>
        <v>35.4</v>
      </c>
      <c r="C79" s="9"/>
      <c r="D79" s="10">
        <f t="shared" si="14"/>
        <v>17.7</v>
      </c>
      <c r="E79" s="10">
        <f t="shared" si="10"/>
        <v>17.7</v>
      </c>
      <c r="F79" s="10">
        <f t="shared" si="11"/>
        <v>1162.28</v>
      </c>
    </row>
    <row r="80" spans="1:6">
      <c r="A80" s="45">
        <f t="shared" si="12"/>
        <v>41185</v>
      </c>
      <c r="B80" s="20">
        <f t="shared" si="13"/>
        <v>34.85</v>
      </c>
      <c r="C80" s="9"/>
      <c r="D80" s="10">
        <f t="shared" si="14"/>
        <v>17.43</v>
      </c>
      <c r="E80" s="10">
        <f t="shared" si="10"/>
        <v>17.420000000000002</v>
      </c>
      <c r="F80" s="10">
        <f t="shared" si="11"/>
        <v>1144.8599999999999</v>
      </c>
    </row>
    <row r="81" spans="1:6">
      <c r="A81" s="45">
        <f t="shared" si="12"/>
        <v>41216</v>
      </c>
      <c r="B81" s="20">
        <f t="shared" si="13"/>
        <v>34.35</v>
      </c>
      <c r="C81" s="9"/>
      <c r="D81" s="10">
        <f t="shared" si="14"/>
        <v>17.170000000000002</v>
      </c>
      <c r="E81" s="10">
        <f t="shared" si="10"/>
        <v>17.18</v>
      </c>
      <c r="F81" s="10">
        <f t="shared" si="11"/>
        <v>1127.6799999999998</v>
      </c>
    </row>
    <row r="82" spans="1:6">
      <c r="A82" s="45">
        <f t="shared" si="12"/>
        <v>41246</v>
      </c>
      <c r="B82" s="20">
        <f t="shared" si="13"/>
        <v>33.85</v>
      </c>
      <c r="C82" s="9"/>
      <c r="D82" s="10">
        <f t="shared" si="14"/>
        <v>16.920000000000002</v>
      </c>
      <c r="E82" s="10">
        <f t="shared" si="10"/>
        <v>16.93</v>
      </c>
      <c r="F82" s="10">
        <f t="shared" si="11"/>
        <v>1110.7499999999998</v>
      </c>
    </row>
    <row r="83" spans="1:6">
      <c r="A83" s="45">
        <f t="shared" si="12"/>
        <v>41277</v>
      </c>
      <c r="B83" s="20">
        <f t="shared" si="13"/>
        <v>33.300000000000004</v>
      </c>
      <c r="C83" s="9"/>
      <c r="D83" s="10">
        <f t="shared" si="14"/>
        <v>16.66</v>
      </c>
      <c r="E83" s="10">
        <f t="shared" si="10"/>
        <v>16.640000000000004</v>
      </c>
      <c r="F83" s="10">
        <f t="shared" si="11"/>
        <v>1094.1099999999997</v>
      </c>
    </row>
    <row r="84" spans="1:6">
      <c r="A84" s="45">
        <f t="shared" si="12"/>
        <v>41308</v>
      </c>
      <c r="B84" s="20">
        <f t="shared" si="13"/>
        <v>32.800000000000004</v>
      </c>
      <c r="C84" s="9"/>
      <c r="D84" s="10">
        <f t="shared" si="14"/>
        <v>16.41</v>
      </c>
      <c r="E84" s="10">
        <f t="shared" si="10"/>
        <v>16.390000000000004</v>
      </c>
      <c r="F84" s="10">
        <f t="shared" si="11"/>
        <v>1077.7199999999996</v>
      </c>
    </row>
    <row r="85" spans="1:6">
      <c r="A85" s="45">
        <f t="shared" si="12"/>
        <v>41336</v>
      </c>
      <c r="B85" s="20">
        <f t="shared" si="13"/>
        <v>32.35</v>
      </c>
      <c r="C85" s="9"/>
      <c r="D85" s="10">
        <f t="shared" si="14"/>
        <v>16.170000000000002</v>
      </c>
      <c r="E85" s="10">
        <f t="shared" si="10"/>
        <v>16.18</v>
      </c>
      <c r="F85" s="10">
        <f t="shared" si="11"/>
        <v>1061.5399999999995</v>
      </c>
    </row>
    <row r="86" spans="1:6">
      <c r="A86" s="45">
        <f t="shared" si="12"/>
        <v>41367</v>
      </c>
      <c r="B86" s="20">
        <f t="shared" si="13"/>
        <v>31.85</v>
      </c>
      <c r="C86" s="9"/>
      <c r="D86" s="10">
        <f t="shared" si="14"/>
        <v>15.92</v>
      </c>
      <c r="E86" s="10">
        <f t="shared" si="10"/>
        <v>15.930000000000001</v>
      </c>
      <c r="F86" s="10">
        <f t="shared" si="11"/>
        <v>1045.6099999999994</v>
      </c>
    </row>
    <row r="87" spans="1:6">
      <c r="A87" s="45">
        <f t="shared" si="12"/>
        <v>41397</v>
      </c>
      <c r="B87" s="20">
        <f t="shared" si="13"/>
        <v>31.35</v>
      </c>
      <c r="C87" s="9"/>
      <c r="D87" s="10">
        <f t="shared" si="14"/>
        <v>15.68</v>
      </c>
      <c r="E87" s="10">
        <f t="shared" si="10"/>
        <v>15.670000000000002</v>
      </c>
      <c r="F87" s="10">
        <f t="shared" si="11"/>
        <v>1029.9399999999994</v>
      </c>
    </row>
    <row r="88" spans="1:6">
      <c r="A88" s="45">
        <f t="shared" si="12"/>
        <v>41428</v>
      </c>
      <c r="B88" s="20">
        <f t="shared" si="13"/>
        <v>30.900000000000002</v>
      </c>
      <c r="C88" s="9"/>
      <c r="D88" s="10">
        <f t="shared" si="14"/>
        <v>15.45</v>
      </c>
      <c r="E88" s="10">
        <f t="shared" si="10"/>
        <v>15.450000000000003</v>
      </c>
      <c r="F88" s="10">
        <f t="shared" si="11"/>
        <v>1014.4899999999993</v>
      </c>
    </row>
    <row r="89" spans="1:6">
      <c r="A89" s="45">
        <f t="shared" si="12"/>
        <v>41458</v>
      </c>
      <c r="B89" s="20">
        <f t="shared" si="13"/>
        <v>30.450000000000003</v>
      </c>
      <c r="C89" s="9"/>
      <c r="D89" s="10">
        <f t="shared" si="14"/>
        <v>15.22</v>
      </c>
      <c r="E89" s="10">
        <f t="shared" si="10"/>
        <v>15.230000000000002</v>
      </c>
      <c r="F89" s="10">
        <f t="shared" si="11"/>
        <v>999.25999999999931</v>
      </c>
    </row>
    <row r="90" spans="1:6">
      <c r="A90" s="45">
        <f t="shared" si="12"/>
        <v>41489</v>
      </c>
      <c r="B90" s="20">
        <f t="shared" si="13"/>
        <v>30</v>
      </c>
      <c r="C90" s="9"/>
      <c r="D90" s="10">
        <f t="shared" si="14"/>
        <v>14.99</v>
      </c>
      <c r="E90" s="10">
        <f t="shared" si="10"/>
        <v>15.01</v>
      </c>
      <c r="F90" s="10">
        <f t="shared" si="11"/>
        <v>984.24999999999932</v>
      </c>
    </row>
    <row r="91" spans="1:6">
      <c r="A91" s="45">
        <f t="shared" si="12"/>
        <v>41520</v>
      </c>
      <c r="B91" s="20">
        <f t="shared" si="13"/>
        <v>29.55</v>
      </c>
      <c r="C91" s="9"/>
      <c r="D91" s="10">
        <f t="shared" si="14"/>
        <v>14.76</v>
      </c>
      <c r="E91" s="10">
        <f t="shared" si="10"/>
        <v>14.790000000000001</v>
      </c>
      <c r="F91" s="10">
        <f t="shared" si="11"/>
        <v>969.45999999999935</v>
      </c>
    </row>
    <row r="92" spans="1:6">
      <c r="A92" s="45">
        <f t="shared" si="12"/>
        <v>41550</v>
      </c>
      <c r="B92" s="20">
        <f t="shared" si="13"/>
        <v>29.1</v>
      </c>
      <c r="C92" s="9"/>
      <c r="D92" s="10">
        <f t="shared" si="14"/>
        <v>14.54</v>
      </c>
      <c r="E92" s="10">
        <f t="shared" si="10"/>
        <v>14.560000000000002</v>
      </c>
      <c r="F92" s="10">
        <f t="shared" si="11"/>
        <v>954.89999999999941</v>
      </c>
    </row>
    <row r="93" spans="1:6">
      <c r="A93" s="45">
        <f t="shared" si="12"/>
        <v>41581</v>
      </c>
      <c r="B93" s="20">
        <f t="shared" si="13"/>
        <v>28.650000000000002</v>
      </c>
      <c r="C93" s="9"/>
      <c r="D93" s="10">
        <f t="shared" si="14"/>
        <v>14.32</v>
      </c>
      <c r="E93" s="10">
        <f t="shared" si="10"/>
        <v>14.330000000000002</v>
      </c>
      <c r="F93" s="10">
        <f t="shared" si="11"/>
        <v>940.56999999999937</v>
      </c>
    </row>
    <row r="94" spans="1:6">
      <c r="A94" s="45">
        <f t="shared" si="12"/>
        <v>41611</v>
      </c>
      <c r="B94" s="20">
        <f t="shared" si="13"/>
        <v>28.200000000000003</v>
      </c>
      <c r="C94" s="9"/>
      <c r="D94" s="10">
        <f t="shared" si="14"/>
        <v>14.11</v>
      </c>
      <c r="E94" s="10">
        <f t="shared" si="10"/>
        <v>14.090000000000003</v>
      </c>
      <c r="F94" s="10">
        <f t="shared" si="11"/>
        <v>926.47999999999934</v>
      </c>
    </row>
    <row r="95" spans="1:6">
      <c r="A95" s="45">
        <f t="shared" si="12"/>
        <v>41642</v>
      </c>
      <c r="B95" s="20">
        <f t="shared" si="13"/>
        <v>27.8</v>
      </c>
      <c r="C95" s="9"/>
      <c r="D95" s="10">
        <f t="shared" si="14"/>
        <v>13.9</v>
      </c>
      <c r="E95" s="10">
        <f t="shared" si="10"/>
        <v>13.9</v>
      </c>
      <c r="F95" s="10">
        <f t="shared" si="11"/>
        <v>912.57999999999936</v>
      </c>
    </row>
    <row r="96" spans="1:6">
      <c r="A96" s="45">
        <f t="shared" si="12"/>
        <v>41673</v>
      </c>
      <c r="B96" s="20">
        <f t="shared" si="13"/>
        <v>27.400000000000002</v>
      </c>
      <c r="C96" s="9"/>
      <c r="D96" s="10">
        <f t="shared" si="14"/>
        <v>13.69</v>
      </c>
      <c r="E96" s="10">
        <f t="shared" si="10"/>
        <v>13.710000000000003</v>
      </c>
      <c r="F96" s="10">
        <f t="shared" si="11"/>
        <v>898.86999999999932</v>
      </c>
    </row>
    <row r="97" spans="1:6">
      <c r="A97" s="45">
        <f t="shared" si="12"/>
        <v>41701</v>
      </c>
      <c r="B97" s="20">
        <f t="shared" si="13"/>
        <v>26.950000000000003</v>
      </c>
      <c r="C97" s="9"/>
      <c r="D97" s="10">
        <f t="shared" si="14"/>
        <v>13.48</v>
      </c>
      <c r="E97" s="10">
        <f t="shared" si="10"/>
        <v>13.470000000000002</v>
      </c>
      <c r="F97" s="10">
        <f t="shared" si="11"/>
        <v>885.3999999999993</v>
      </c>
    </row>
    <row r="98" spans="1:6">
      <c r="A98" s="45">
        <f t="shared" si="12"/>
        <v>41732</v>
      </c>
      <c r="B98" s="20">
        <f t="shared" si="13"/>
        <v>26.55</v>
      </c>
      <c r="C98" s="9"/>
      <c r="D98" s="10">
        <f t="shared" si="14"/>
        <v>13.28</v>
      </c>
      <c r="E98" s="10">
        <f t="shared" si="10"/>
        <v>13.270000000000001</v>
      </c>
      <c r="F98" s="10">
        <f t="shared" si="11"/>
        <v>872.12999999999931</v>
      </c>
    </row>
    <row r="99" spans="1:6">
      <c r="A99" s="45">
        <f t="shared" si="12"/>
        <v>41762</v>
      </c>
      <c r="B99" s="20">
        <f t="shared" si="13"/>
        <v>26.150000000000002</v>
      </c>
      <c r="C99" s="9"/>
      <c r="D99" s="10">
        <f t="shared" si="14"/>
        <v>13.08</v>
      </c>
      <c r="E99" s="10">
        <f t="shared" si="10"/>
        <v>13.070000000000002</v>
      </c>
      <c r="F99" s="10">
        <f t="shared" si="11"/>
        <v>859.05999999999926</v>
      </c>
    </row>
    <row r="100" spans="1:6">
      <c r="A100" s="45">
        <f t="shared" si="12"/>
        <v>41793</v>
      </c>
      <c r="B100" s="20">
        <f t="shared" si="13"/>
        <v>25.75</v>
      </c>
      <c r="C100" s="9"/>
      <c r="D100" s="10">
        <f t="shared" si="14"/>
        <v>12.89</v>
      </c>
      <c r="E100" s="10">
        <f t="shared" si="10"/>
        <v>12.86</v>
      </c>
      <c r="F100" s="10">
        <f t="shared" si="11"/>
        <v>846.19999999999925</v>
      </c>
    </row>
    <row r="101" spans="1:6">
      <c r="A101" s="45">
        <f t="shared" si="12"/>
        <v>41823</v>
      </c>
      <c r="B101" s="20">
        <f t="shared" si="13"/>
        <v>25.400000000000002</v>
      </c>
      <c r="C101" s="9"/>
      <c r="D101" s="10">
        <f t="shared" si="14"/>
        <v>12.69</v>
      </c>
      <c r="E101" s="10">
        <f t="shared" si="10"/>
        <v>12.710000000000003</v>
      </c>
      <c r="F101" s="10">
        <f t="shared" si="11"/>
        <v>833.48999999999921</v>
      </c>
    </row>
    <row r="102" spans="1:6">
      <c r="A102" s="45">
        <f t="shared" si="12"/>
        <v>41854</v>
      </c>
      <c r="B102" s="20">
        <f t="shared" si="13"/>
        <v>25</v>
      </c>
      <c r="C102" s="9"/>
      <c r="D102" s="10">
        <f t="shared" si="14"/>
        <v>12.5</v>
      </c>
      <c r="E102" s="10">
        <f t="shared" si="10"/>
        <v>12.5</v>
      </c>
      <c r="F102" s="10">
        <f t="shared" si="11"/>
        <v>820.98999999999921</v>
      </c>
    </row>
    <row r="103" spans="1:6">
      <c r="A103" s="45">
        <f t="shared" si="12"/>
        <v>41885</v>
      </c>
      <c r="B103" s="20">
        <f t="shared" si="13"/>
        <v>25</v>
      </c>
      <c r="C103" s="9"/>
      <c r="D103" s="10">
        <f t="shared" si="14"/>
        <v>12.31</v>
      </c>
      <c r="E103" s="10">
        <f t="shared" si="10"/>
        <v>12.69</v>
      </c>
      <c r="F103" s="10">
        <f t="shared" si="11"/>
        <v>808.29999999999916</v>
      </c>
    </row>
    <row r="104" spans="1:6">
      <c r="A104" s="45">
        <f t="shared" si="12"/>
        <v>41915</v>
      </c>
      <c r="B104" s="20">
        <f t="shared" si="13"/>
        <v>25</v>
      </c>
      <c r="C104" s="9"/>
      <c r="D104" s="10">
        <f t="shared" si="14"/>
        <v>12.12</v>
      </c>
      <c r="E104" s="10">
        <f t="shared" si="10"/>
        <v>12.88</v>
      </c>
      <c r="F104" s="10">
        <f t="shared" si="11"/>
        <v>795.41999999999916</v>
      </c>
    </row>
    <row r="105" spans="1:6">
      <c r="A105" s="45">
        <f t="shared" si="12"/>
        <v>41946</v>
      </c>
      <c r="B105" s="20">
        <f t="shared" si="13"/>
        <v>25</v>
      </c>
      <c r="C105" s="9"/>
      <c r="D105" s="10">
        <f t="shared" si="14"/>
        <v>11.93</v>
      </c>
      <c r="E105" s="10">
        <f t="shared" si="10"/>
        <v>13.07</v>
      </c>
      <c r="F105" s="10">
        <f t="shared" si="11"/>
        <v>782.34999999999911</v>
      </c>
    </row>
    <row r="106" spans="1:6">
      <c r="A106" s="45">
        <f t="shared" si="12"/>
        <v>41976</v>
      </c>
      <c r="B106" s="20">
        <f t="shared" si="13"/>
        <v>25</v>
      </c>
      <c r="C106" s="9"/>
      <c r="D106" s="10">
        <f t="shared" si="14"/>
        <v>11.74</v>
      </c>
      <c r="E106" s="10">
        <f t="shared" si="10"/>
        <v>13.26</v>
      </c>
      <c r="F106" s="10">
        <f t="shared" si="11"/>
        <v>769.08999999999912</v>
      </c>
    </row>
    <row r="107" spans="1:6">
      <c r="A107" s="45">
        <f t="shared" si="12"/>
        <v>42007</v>
      </c>
      <c r="B107" s="20">
        <f t="shared" si="13"/>
        <v>25</v>
      </c>
      <c r="C107" s="9"/>
      <c r="D107" s="10">
        <f t="shared" si="14"/>
        <v>11.54</v>
      </c>
      <c r="E107" s="10">
        <f t="shared" si="10"/>
        <v>13.46</v>
      </c>
      <c r="F107" s="10">
        <f t="shared" si="11"/>
        <v>755.62999999999909</v>
      </c>
    </row>
    <row r="108" spans="1:6">
      <c r="A108" s="45">
        <f t="shared" si="12"/>
        <v>42038</v>
      </c>
      <c r="B108" s="20">
        <f t="shared" si="13"/>
        <v>25</v>
      </c>
      <c r="C108" s="9"/>
      <c r="D108" s="10">
        <f t="shared" si="14"/>
        <v>11.33</v>
      </c>
      <c r="E108" s="10">
        <f t="shared" si="10"/>
        <v>13.67</v>
      </c>
      <c r="F108" s="10">
        <f t="shared" si="11"/>
        <v>741.95999999999913</v>
      </c>
    </row>
    <row r="109" spans="1:6">
      <c r="A109" s="45">
        <f t="shared" ref="A109:A140" si="15">DATE(YEAR(Data_pocz),MONTH(Data_pocz)+ROW()-12,DAY(Data_pocz))</f>
        <v>42066</v>
      </c>
      <c r="B109" s="20">
        <f t="shared" ref="B109:B140" si="16">MIN(F108+D109,MROUND(MAX(MinKwota,ROUND(MinPct*F108,2)),ZaokrPł))</f>
        <v>25</v>
      </c>
      <c r="C109" s="9"/>
      <c r="D109" s="10">
        <f t="shared" ref="D109:D140" si="17">ROUND(F108*Stopa,2)</f>
        <v>11.13</v>
      </c>
      <c r="E109" s="10">
        <f t="shared" si="10"/>
        <v>13.87</v>
      </c>
      <c r="F109" s="10">
        <f t="shared" si="11"/>
        <v>728.08999999999912</v>
      </c>
    </row>
    <row r="110" spans="1:6">
      <c r="A110" s="45">
        <f t="shared" si="15"/>
        <v>42097</v>
      </c>
      <c r="B110" s="20">
        <f t="shared" si="16"/>
        <v>25</v>
      </c>
      <c r="C110" s="9"/>
      <c r="D110" s="10">
        <f t="shared" si="17"/>
        <v>10.92</v>
      </c>
      <c r="E110" s="10">
        <f t="shared" si="10"/>
        <v>14.08</v>
      </c>
      <c r="F110" s="10">
        <f t="shared" si="11"/>
        <v>714.00999999999908</v>
      </c>
    </row>
    <row r="111" spans="1:6">
      <c r="A111" s="45">
        <f t="shared" si="15"/>
        <v>42127</v>
      </c>
      <c r="B111" s="20">
        <f t="shared" si="16"/>
        <v>25</v>
      </c>
      <c r="C111" s="9"/>
      <c r="D111" s="10">
        <f t="shared" si="17"/>
        <v>10.71</v>
      </c>
      <c r="E111" s="10">
        <f t="shared" si="10"/>
        <v>14.29</v>
      </c>
      <c r="F111" s="10">
        <f t="shared" si="11"/>
        <v>699.71999999999912</v>
      </c>
    </row>
    <row r="112" spans="1:6">
      <c r="A112" s="45">
        <f t="shared" si="15"/>
        <v>42158</v>
      </c>
      <c r="B112" s="20">
        <f t="shared" si="16"/>
        <v>25</v>
      </c>
      <c r="C112" s="9"/>
      <c r="D112" s="10">
        <f t="shared" si="17"/>
        <v>10.5</v>
      </c>
      <c r="E112" s="10">
        <f t="shared" si="10"/>
        <v>14.5</v>
      </c>
      <c r="F112" s="10">
        <f t="shared" si="11"/>
        <v>685.21999999999912</v>
      </c>
    </row>
    <row r="113" spans="1:6">
      <c r="A113" s="45">
        <f t="shared" si="15"/>
        <v>42188</v>
      </c>
      <c r="B113" s="20">
        <f t="shared" si="16"/>
        <v>25</v>
      </c>
      <c r="C113" s="9"/>
      <c r="D113" s="10">
        <f t="shared" si="17"/>
        <v>10.28</v>
      </c>
      <c r="E113" s="10">
        <f t="shared" si="10"/>
        <v>14.72</v>
      </c>
      <c r="F113" s="10">
        <f t="shared" si="11"/>
        <v>670.49999999999909</v>
      </c>
    </row>
    <row r="114" spans="1:6">
      <c r="A114" s="45">
        <f t="shared" si="15"/>
        <v>42219</v>
      </c>
      <c r="B114" s="20">
        <f t="shared" si="16"/>
        <v>25</v>
      </c>
      <c r="C114" s="9"/>
      <c r="D114" s="10">
        <f t="shared" si="17"/>
        <v>10.06</v>
      </c>
      <c r="E114" s="10">
        <f t="shared" si="10"/>
        <v>14.94</v>
      </c>
      <c r="F114" s="10">
        <f t="shared" si="11"/>
        <v>655.55999999999904</v>
      </c>
    </row>
    <row r="115" spans="1:6">
      <c r="A115" s="45">
        <f t="shared" si="15"/>
        <v>42250</v>
      </c>
      <c r="B115" s="20">
        <f t="shared" si="16"/>
        <v>25</v>
      </c>
      <c r="C115" s="9"/>
      <c r="D115" s="10">
        <f t="shared" si="17"/>
        <v>9.83</v>
      </c>
      <c r="E115" s="10">
        <f t="shared" si="10"/>
        <v>15.17</v>
      </c>
      <c r="F115" s="10">
        <f t="shared" si="11"/>
        <v>640.38999999999908</v>
      </c>
    </row>
    <row r="116" spans="1:6">
      <c r="A116" s="45">
        <f t="shared" si="15"/>
        <v>42280</v>
      </c>
      <c r="B116" s="20">
        <f t="shared" si="16"/>
        <v>25</v>
      </c>
      <c r="C116" s="9"/>
      <c r="D116" s="10">
        <f t="shared" si="17"/>
        <v>9.61</v>
      </c>
      <c r="E116" s="10">
        <f t="shared" si="10"/>
        <v>15.39</v>
      </c>
      <c r="F116" s="10">
        <f t="shared" si="11"/>
        <v>624.99999999999909</v>
      </c>
    </row>
    <row r="117" spans="1:6">
      <c r="A117" s="45">
        <f t="shared" si="15"/>
        <v>42311</v>
      </c>
      <c r="B117" s="20">
        <f t="shared" si="16"/>
        <v>25</v>
      </c>
      <c r="C117" s="9"/>
      <c r="D117" s="10">
        <f t="shared" si="17"/>
        <v>9.3699999999999992</v>
      </c>
      <c r="E117" s="10">
        <f t="shared" si="10"/>
        <v>15.63</v>
      </c>
      <c r="F117" s="10">
        <f t="shared" si="11"/>
        <v>609.3699999999991</v>
      </c>
    </row>
    <row r="118" spans="1:6">
      <c r="A118" s="45">
        <f t="shared" si="15"/>
        <v>42341</v>
      </c>
      <c r="B118" s="20">
        <f t="shared" si="16"/>
        <v>25</v>
      </c>
      <c r="C118" s="9"/>
      <c r="D118" s="10">
        <f t="shared" si="17"/>
        <v>9.14</v>
      </c>
      <c r="E118" s="10">
        <f t="shared" si="10"/>
        <v>15.86</v>
      </c>
      <c r="F118" s="10">
        <f t="shared" si="11"/>
        <v>593.50999999999908</v>
      </c>
    </row>
    <row r="119" spans="1:6">
      <c r="A119" s="45">
        <f t="shared" si="15"/>
        <v>42372</v>
      </c>
      <c r="B119" s="20">
        <f t="shared" si="16"/>
        <v>25</v>
      </c>
      <c r="C119" s="9"/>
      <c r="D119" s="10">
        <f t="shared" si="17"/>
        <v>8.9</v>
      </c>
      <c r="E119" s="10">
        <f t="shared" si="10"/>
        <v>16.100000000000001</v>
      </c>
      <c r="F119" s="10">
        <f t="shared" si="11"/>
        <v>577.40999999999906</v>
      </c>
    </row>
    <row r="120" spans="1:6">
      <c r="A120" s="45">
        <f t="shared" si="15"/>
        <v>42403</v>
      </c>
      <c r="B120" s="20">
        <f t="shared" si="16"/>
        <v>25</v>
      </c>
      <c r="C120" s="9"/>
      <c r="D120" s="10">
        <f t="shared" si="17"/>
        <v>8.66</v>
      </c>
      <c r="E120" s="10">
        <f t="shared" si="10"/>
        <v>16.34</v>
      </c>
      <c r="F120" s="10">
        <f t="shared" si="11"/>
        <v>561.06999999999903</v>
      </c>
    </row>
    <row r="121" spans="1:6">
      <c r="A121" s="45">
        <f t="shared" si="15"/>
        <v>42432</v>
      </c>
      <c r="B121" s="20">
        <f t="shared" si="16"/>
        <v>25</v>
      </c>
      <c r="C121" s="9"/>
      <c r="D121" s="10">
        <f t="shared" si="17"/>
        <v>8.42</v>
      </c>
      <c r="E121" s="10">
        <f t="shared" si="10"/>
        <v>16.579999999999998</v>
      </c>
      <c r="F121" s="10">
        <f t="shared" si="11"/>
        <v>544.48999999999899</v>
      </c>
    </row>
    <row r="122" spans="1:6">
      <c r="A122" s="45">
        <f t="shared" si="15"/>
        <v>42463</v>
      </c>
      <c r="B122" s="20">
        <f t="shared" si="16"/>
        <v>25</v>
      </c>
      <c r="C122" s="9"/>
      <c r="D122" s="10">
        <f t="shared" si="17"/>
        <v>8.17</v>
      </c>
      <c r="E122" s="10">
        <f t="shared" si="10"/>
        <v>16.829999999999998</v>
      </c>
      <c r="F122" s="10">
        <f t="shared" si="11"/>
        <v>527.65999999999894</v>
      </c>
    </row>
    <row r="123" spans="1:6">
      <c r="A123" s="45">
        <f t="shared" si="15"/>
        <v>42493</v>
      </c>
      <c r="B123" s="20">
        <f t="shared" si="16"/>
        <v>25</v>
      </c>
      <c r="C123" s="9"/>
      <c r="D123" s="10">
        <f t="shared" si="17"/>
        <v>7.91</v>
      </c>
      <c r="E123" s="10">
        <f t="shared" si="10"/>
        <v>17.09</v>
      </c>
      <c r="F123" s="10">
        <f t="shared" si="11"/>
        <v>510.56999999999897</v>
      </c>
    </row>
    <row r="124" spans="1:6">
      <c r="A124" s="45">
        <f t="shared" si="15"/>
        <v>42524</v>
      </c>
      <c r="B124" s="20">
        <f t="shared" si="16"/>
        <v>25</v>
      </c>
      <c r="C124" s="9"/>
      <c r="D124" s="10">
        <f t="shared" si="17"/>
        <v>7.66</v>
      </c>
      <c r="E124" s="10">
        <f t="shared" si="10"/>
        <v>17.34</v>
      </c>
      <c r="F124" s="10">
        <f t="shared" si="11"/>
        <v>493.229999999999</v>
      </c>
    </row>
    <row r="125" spans="1:6">
      <c r="A125" s="45">
        <f t="shared" si="15"/>
        <v>42554</v>
      </c>
      <c r="B125" s="20">
        <f t="shared" si="16"/>
        <v>25</v>
      </c>
      <c r="C125" s="9"/>
      <c r="D125" s="10">
        <f t="shared" si="17"/>
        <v>7.4</v>
      </c>
      <c r="E125" s="10">
        <f t="shared" si="10"/>
        <v>17.600000000000001</v>
      </c>
      <c r="F125" s="10">
        <f t="shared" si="11"/>
        <v>475.62999999999897</v>
      </c>
    </row>
    <row r="126" spans="1:6">
      <c r="A126" s="45">
        <f t="shared" si="15"/>
        <v>42585</v>
      </c>
      <c r="B126" s="20">
        <f t="shared" si="16"/>
        <v>25</v>
      </c>
      <c r="C126" s="9"/>
      <c r="D126" s="10">
        <f t="shared" si="17"/>
        <v>7.13</v>
      </c>
      <c r="E126" s="10">
        <f t="shared" si="10"/>
        <v>17.87</v>
      </c>
      <c r="F126" s="10">
        <f t="shared" si="11"/>
        <v>457.75999999999897</v>
      </c>
    </row>
    <row r="127" spans="1:6">
      <c r="A127" s="45">
        <f t="shared" si="15"/>
        <v>42616</v>
      </c>
      <c r="B127" s="20">
        <f t="shared" si="16"/>
        <v>25</v>
      </c>
      <c r="C127" s="9"/>
      <c r="D127" s="10">
        <f t="shared" si="17"/>
        <v>6.87</v>
      </c>
      <c r="E127" s="10">
        <f t="shared" si="10"/>
        <v>18.13</v>
      </c>
      <c r="F127" s="10">
        <f t="shared" si="11"/>
        <v>439.62999999999897</v>
      </c>
    </row>
    <row r="128" spans="1:6">
      <c r="A128" s="45">
        <f t="shared" si="15"/>
        <v>42646</v>
      </c>
      <c r="B128" s="20">
        <f t="shared" si="16"/>
        <v>25</v>
      </c>
      <c r="C128" s="9"/>
      <c r="D128" s="10">
        <f t="shared" si="17"/>
        <v>6.59</v>
      </c>
      <c r="E128" s="10">
        <f t="shared" si="10"/>
        <v>18.41</v>
      </c>
      <c r="F128" s="10">
        <f t="shared" si="11"/>
        <v>421.21999999999895</v>
      </c>
    </row>
    <row r="129" spans="1:6">
      <c r="A129" s="45">
        <f t="shared" si="15"/>
        <v>42677</v>
      </c>
      <c r="B129" s="20">
        <f t="shared" si="16"/>
        <v>25</v>
      </c>
      <c r="C129" s="9"/>
      <c r="D129" s="10">
        <f t="shared" si="17"/>
        <v>6.32</v>
      </c>
      <c r="E129" s="10">
        <f t="shared" si="10"/>
        <v>18.68</v>
      </c>
      <c r="F129" s="10">
        <f t="shared" si="11"/>
        <v>402.53999999999894</v>
      </c>
    </row>
    <row r="130" spans="1:6">
      <c r="A130" s="45">
        <f t="shared" si="15"/>
        <v>42707</v>
      </c>
      <c r="B130" s="20">
        <f t="shared" si="16"/>
        <v>25</v>
      </c>
      <c r="C130" s="9"/>
      <c r="D130" s="10">
        <f t="shared" si="17"/>
        <v>6.04</v>
      </c>
      <c r="E130" s="10">
        <f t="shared" si="10"/>
        <v>18.96</v>
      </c>
      <c r="F130" s="10">
        <f t="shared" si="11"/>
        <v>383.57999999999896</v>
      </c>
    </row>
    <row r="131" spans="1:6">
      <c r="A131" s="45">
        <f t="shared" si="15"/>
        <v>42738</v>
      </c>
      <c r="B131" s="20">
        <f t="shared" si="16"/>
        <v>25</v>
      </c>
      <c r="C131" s="9"/>
      <c r="D131" s="10">
        <f t="shared" si="17"/>
        <v>5.75</v>
      </c>
      <c r="E131" s="10">
        <f t="shared" si="10"/>
        <v>19.25</v>
      </c>
      <c r="F131" s="10">
        <f t="shared" si="11"/>
        <v>364.32999999999896</v>
      </c>
    </row>
    <row r="132" spans="1:6">
      <c r="A132" s="45">
        <f t="shared" si="15"/>
        <v>42769</v>
      </c>
      <c r="B132" s="20">
        <f t="shared" si="16"/>
        <v>25</v>
      </c>
      <c r="C132" s="9"/>
      <c r="D132" s="10">
        <f t="shared" si="17"/>
        <v>5.46</v>
      </c>
      <c r="E132" s="10">
        <f t="shared" si="10"/>
        <v>19.54</v>
      </c>
      <c r="F132" s="10">
        <f t="shared" si="11"/>
        <v>344.78999999999894</v>
      </c>
    </row>
    <row r="133" spans="1:6">
      <c r="A133" s="45">
        <f t="shared" si="15"/>
        <v>42797</v>
      </c>
      <c r="B133" s="20">
        <f t="shared" si="16"/>
        <v>25</v>
      </c>
      <c r="C133" s="9"/>
      <c r="D133" s="10">
        <f t="shared" si="17"/>
        <v>5.17</v>
      </c>
      <c r="E133" s="10">
        <f t="shared" si="10"/>
        <v>19.829999999999998</v>
      </c>
      <c r="F133" s="10">
        <f t="shared" si="11"/>
        <v>324.95999999999896</v>
      </c>
    </row>
    <row r="134" spans="1:6">
      <c r="A134" s="45">
        <f t="shared" si="15"/>
        <v>42828</v>
      </c>
      <c r="B134" s="20">
        <f t="shared" si="16"/>
        <v>25</v>
      </c>
      <c r="C134" s="9"/>
      <c r="D134" s="10">
        <f t="shared" si="17"/>
        <v>4.87</v>
      </c>
      <c r="E134" s="10">
        <f t="shared" ref="E134:E148" si="18">B134+C134-D134</f>
        <v>20.13</v>
      </c>
      <c r="F134" s="10">
        <f t="shared" ref="F134:F148" si="19">F133-E134</f>
        <v>304.82999999999896</v>
      </c>
    </row>
    <row r="135" spans="1:6">
      <c r="A135" s="45">
        <f t="shared" si="15"/>
        <v>42858</v>
      </c>
      <c r="B135" s="20">
        <f t="shared" si="16"/>
        <v>25</v>
      </c>
      <c r="C135" s="9"/>
      <c r="D135" s="10">
        <f t="shared" si="17"/>
        <v>4.57</v>
      </c>
      <c r="E135" s="10">
        <f t="shared" si="18"/>
        <v>20.43</v>
      </c>
      <c r="F135" s="10">
        <f t="shared" si="19"/>
        <v>284.39999999999895</v>
      </c>
    </row>
    <row r="136" spans="1:6">
      <c r="A136" s="45">
        <f t="shared" si="15"/>
        <v>42889</v>
      </c>
      <c r="B136" s="20">
        <f t="shared" si="16"/>
        <v>25</v>
      </c>
      <c r="C136" s="9"/>
      <c r="D136" s="10">
        <f t="shared" si="17"/>
        <v>4.2699999999999996</v>
      </c>
      <c r="E136" s="10">
        <f t="shared" si="18"/>
        <v>20.73</v>
      </c>
      <c r="F136" s="10">
        <f t="shared" si="19"/>
        <v>263.66999999999894</v>
      </c>
    </row>
    <row r="137" spans="1:6">
      <c r="A137" s="45">
        <f t="shared" si="15"/>
        <v>42919</v>
      </c>
      <c r="B137" s="20">
        <f t="shared" si="16"/>
        <v>25</v>
      </c>
      <c r="C137" s="9"/>
      <c r="D137" s="10">
        <f t="shared" si="17"/>
        <v>3.96</v>
      </c>
      <c r="E137" s="10">
        <f t="shared" si="18"/>
        <v>21.04</v>
      </c>
      <c r="F137" s="10">
        <f t="shared" si="19"/>
        <v>242.62999999999894</v>
      </c>
    </row>
    <row r="138" spans="1:6">
      <c r="A138" s="45">
        <f t="shared" si="15"/>
        <v>42950</v>
      </c>
      <c r="B138" s="20">
        <f t="shared" si="16"/>
        <v>25</v>
      </c>
      <c r="C138" s="9"/>
      <c r="D138" s="10">
        <f t="shared" si="17"/>
        <v>3.64</v>
      </c>
      <c r="E138" s="10">
        <f t="shared" si="18"/>
        <v>21.36</v>
      </c>
      <c r="F138" s="10">
        <f t="shared" si="19"/>
        <v>221.26999999999896</v>
      </c>
    </row>
    <row r="139" spans="1:6">
      <c r="A139" s="45">
        <f t="shared" si="15"/>
        <v>42981</v>
      </c>
      <c r="B139" s="20">
        <f t="shared" si="16"/>
        <v>25</v>
      </c>
      <c r="C139" s="9"/>
      <c r="D139" s="10">
        <f t="shared" si="17"/>
        <v>3.32</v>
      </c>
      <c r="E139" s="10">
        <f t="shared" si="18"/>
        <v>21.68</v>
      </c>
      <c r="F139" s="10">
        <f t="shared" si="19"/>
        <v>199.58999999999895</v>
      </c>
    </row>
    <row r="140" spans="1:6">
      <c r="A140" s="45">
        <f t="shared" si="15"/>
        <v>43011</v>
      </c>
      <c r="B140" s="20">
        <f t="shared" si="16"/>
        <v>25</v>
      </c>
      <c r="C140" s="9"/>
      <c r="D140" s="10">
        <f t="shared" si="17"/>
        <v>2.99</v>
      </c>
      <c r="E140" s="10">
        <f t="shared" si="18"/>
        <v>22.009999999999998</v>
      </c>
      <c r="F140" s="10">
        <f t="shared" si="19"/>
        <v>177.57999999999896</v>
      </c>
    </row>
    <row r="141" spans="1:6">
      <c r="A141" s="45">
        <f t="shared" ref="A141:A148" si="20">DATE(YEAR(Data_pocz),MONTH(Data_pocz)+ROW()-12,DAY(Data_pocz))</f>
        <v>43042</v>
      </c>
      <c r="B141" s="20">
        <f t="shared" ref="B141:B148" si="21">MIN(F140+D141,MROUND(MAX(MinKwota,ROUND(MinPct*F140,2)),ZaokrPł))</f>
        <v>25</v>
      </c>
      <c r="C141" s="9"/>
      <c r="D141" s="10">
        <f t="shared" ref="D141:D148" si="22">ROUND(F140*Stopa,2)</f>
        <v>2.66</v>
      </c>
      <c r="E141" s="10">
        <f t="shared" si="18"/>
        <v>22.34</v>
      </c>
      <c r="F141" s="10">
        <f t="shared" si="19"/>
        <v>155.23999999999896</v>
      </c>
    </row>
    <row r="142" spans="1:6">
      <c r="A142" s="45">
        <f t="shared" si="20"/>
        <v>43072</v>
      </c>
      <c r="B142" s="20">
        <f t="shared" si="21"/>
        <v>25</v>
      </c>
      <c r="C142" s="9"/>
      <c r="D142" s="10">
        <f t="shared" si="22"/>
        <v>2.33</v>
      </c>
      <c r="E142" s="10">
        <f t="shared" si="18"/>
        <v>22.67</v>
      </c>
      <c r="F142" s="10">
        <f t="shared" si="19"/>
        <v>132.56999999999897</v>
      </c>
    </row>
    <row r="143" spans="1:6">
      <c r="A143" s="45">
        <f t="shared" si="20"/>
        <v>43103</v>
      </c>
      <c r="B143" s="20">
        <f t="shared" si="21"/>
        <v>25</v>
      </c>
      <c r="C143" s="9"/>
      <c r="D143" s="10">
        <f t="shared" si="22"/>
        <v>1.99</v>
      </c>
      <c r="E143" s="10">
        <f t="shared" si="18"/>
        <v>23.01</v>
      </c>
      <c r="F143" s="10">
        <f t="shared" si="19"/>
        <v>109.55999999999896</v>
      </c>
    </row>
    <row r="144" spans="1:6">
      <c r="A144" s="45">
        <f t="shared" si="20"/>
        <v>43134</v>
      </c>
      <c r="B144" s="20">
        <f t="shared" si="21"/>
        <v>25</v>
      </c>
      <c r="C144" s="9"/>
      <c r="D144" s="10">
        <f t="shared" si="22"/>
        <v>1.64</v>
      </c>
      <c r="E144" s="10">
        <f t="shared" si="18"/>
        <v>23.36</v>
      </c>
      <c r="F144" s="10">
        <f t="shared" si="19"/>
        <v>86.199999999998965</v>
      </c>
    </row>
    <row r="145" spans="1:6">
      <c r="A145" s="45">
        <f t="shared" si="20"/>
        <v>43162</v>
      </c>
      <c r="B145" s="20">
        <f t="shared" si="21"/>
        <v>25</v>
      </c>
      <c r="C145" s="9"/>
      <c r="D145" s="10">
        <f t="shared" si="22"/>
        <v>1.29</v>
      </c>
      <c r="E145" s="10">
        <f t="shared" si="18"/>
        <v>23.71</v>
      </c>
      <c r="F145" s="10">
        <f t="shared" si="19"/>
        <v>62.489999999998965</v>
      </c>
    </row>
    <row r="146" spans="1:6">
      <c r="A146" s="45">
        <f t="shared" si="20"/>
        <v>43193</v>
      </c>
      <c r="B146" s="20">
        <f t="shared" si="21"/>
        <v>25</v>
      </c>
      <c r="C146" s="9"/>
      <c r="D146" s="10">
        <f t="shared" si="22"/>
        <v>0.94</v>
      </c>
      <c r="E146" s="10">
        <f t="shared" si="18"/>
        <v>24.06</v>
      </c>
      <c r="F146" s="10">
        <f t="shared" si="19"/>
        <v>38.429999999998969</v>
      </c>
    </row>
    <row r="147" spans="1:6">
      <c r="A147" s="45">
        <f t="shared" si="20"/>
        <v>43223</v>
      </c>
      <c r="B147" s="20">
        <f t="shared" si="21"/>
        <v>25</v>
      </c>
      <c r="C147" s="9"/>
      <c r="D147" s="10">
        <f t="shared" si="22"/>
        <v>0.57999999999999996</v>
      </c>
      <c r="E147" s="10">
        <f t="shared" si="18"/>
        <v>24.42</v>
      </c>
      <c r="F147" s="10">
        <f t="shared" si="19"/>
        <v>14.009999999998968</v>
      </c>
    </row>
    <row r="148" spans="1:6">
      <c r="A148" s="45">
        <f t="shared" si="20"/>
        <v>43254</v>
      </c>
      <c r="B148" s="20">
        <f t="shared" si="21"/>
        <v>14.219999999998969</v>
      </c>
      <c r="C148" s="9"/>
      <c r="D148" s="10">
        <f t="shared" si="22"/>
        <v>0.21</v>
      </c>
      <c r="E148" s="10">
        <f t="shared" si="18"/>
        <v>14.009999999998968</v>
      </c>
      <c r="F148" s="10">
        <f t="shared" si="19"/>
        <v>0</v>
      </c>
    </row>
  </sheetData>
  <mergeCells count="7">
    <mergeCell ref="A2:D2"/>
    <mergeCell ref="A8:C8"/>
    <mergeCell ref="A3:C3"/>
    <mergeCell ref="A4:C4"/>
    <mergeCell ref="A5:C5"/>
    <mergeCell ref="A6:C6"/>
    <mergeCell ref="A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27</vt:i4>
      </vt:variant>
    </vt:vector>
  </HeadingPairs>
  <TitlesOfParts>
    <vt:vector size="31" baseType="lpstr">
      <vt:lpstr>Prosty</vt:lpstr>
      <vt:lpstr>Elastyczny</vt:lpstr>
      <vt:lpstr>Tabele</vt:lpstr>
      <vt:lpstr>Karta kredytowa</vt:lpstr>
      <vt:lpstr>Elastyczny!Amount_Financed</vt:lpstr>
      <vt:lpstr>Tabele!Amount_Financed</vt:lpstr>
      <vt:lpstr>Prosty!Cena_zakupu</vt:lpstr>
      <vt:lpstr>'Karta kredytowa'!Data_pocz</vt:lpstr>
      <vt:lpstr>Elastyczny!Data_pożyczki</vt:lpstr>
      <vt:lpstr>Prosty!Data_pożyczki</vt:lpstr>
      <vt:lpstr>Tabele!Data_pożyczki</vt:lpstr>
      <vt:lpstr>Elastyczny!Down_Payment</vt:lpstr>
      <vt:lpstr>Tabele!Down_Payment</vt:lpstr>
      <vt:lpstr>Prosty!Kwota_sfinansowana</vt:lpstr>
      <vt:lpstr>'Karta kredytowa'!MinKwota</vt:lpstr>
      <vt:lpstr>'Karta kredytowa'!MinPct</vt:lpstr>
      <vt:lpstr>Tabele!Monthly_Payment</vt:lpstr>
      <vt:lpstr>Prosty!Okres</vt:lpstr>
      <vt:lpstr>Elastyczny!Płatność_miesięczna</vt:lpstr>
      <vt:lpstr>Elastyczny!Purchase_Price</vt:lpstr>
      <vt:lpstr>Tabele!Purchase_Price</vt:lpstr>
      <vt:lpstr>Prosty!Rata_miesięczna</vt:lpstr>
      <vt:lpstr>'Karta kredytowa'!Saldo_pocz</vt:lpstr>
      <vt:lpstr>Elastyczny!Stopa</vt:lpstr>
      <vt:lpstr>'Karta kredytowa'!Stopa</vt:lpstr>
      <vt:lpstr>Prosty!Stopa</vt:lpstr>
      <vt:lpstr>Tabele!Stopa</vt:lpstr>
      <vt:lpstr>Elastyczny!Term</vt:lpstr>
      <vt:lpstr>Tabele!Term</vt:lpstr>
      <vt:lpstr>Prosty!Zaliczka</vt:lpstr>
      <vt:lpstr>'Karta kredytowa'!ZaokrPł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amortization.xlsx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2006-10-10T01:01:13Z</dcterms:created>
  <dcterms:modified xsi:type="dcterms:W3CDTF">2007-09-12T09:58:45Z</dcterms:modified>
  <cp:category>http://www.j-walk.com/ss</cp:category>
</cp:coreProperties>
</file>